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05" yWindow="15" windowWidth="23250" windowHeight="12330" firstSheet="61" activeTab="61"/>
  </bookViews>
  <sheets>
    <sheet name="Kangatang" sheetId="4" state="veryHidden" r:id="rId1"/>
    <sheet name="2022" sheetId="1" state="hidden" r:id="rId2"/>
    <sheet name="VĐT 03-2-23" sheetId="2" state="hidden" r:id="rId3"/>
    <sheet name="VSN 03-2-2023" sheetId="5" state="hidden" r:id="rId4"/>
    <sheet name="foxz" sheetId="15" state="hidden" r:id="rId5"/>
    <sheet name="foxz_2" sheetId="16" state="veryHidden" r:id="rId6"/>
    <sheet name="foxz_3" sheetId="17" state="veryHidden" r:id="rId7"/>
    <sheet name="foxz_4" sheetId="18" state="veryHidden" r:id="rId8"/>
    <sheet name="foxz_5" sheetId="25" state="veryHidden" r:id="rId9"/>
    <sheet name="foxz_6" sheetId="26" state="veryHidden" r:id="rId10"/>
    <sheet name="foxz_7" sheetId="31" state="veryHidden" r:id="rId11"/>
    <sheet name="foxz_8" sheetId="32" state="veryHidden" r:id="rId12"/>
    <sheet name="foxz_9" sheetId="33" state="veryHidden" r:id="rId13"/>
    <sheet name="foxz_10" sheetId="35" state="veryHidden" r:id="rId14"/>
    <sheet name="foxz_11" sheetId="37" state="veryHidden" r:id="rId15"/>
    <sheet name="foxz_12" sheetId="38" state="veryHidden" r:id="rId16"/>
    <sheet name="foxz_13" sheetId="39" state="veryHidden" r:id="rId17"/>
    <sheet name="foxz_14" sheetId="40" state="veryHidden" r:id="rId18"/>
    <sheet name="foxz_15" sheetId="41" state="veryHidden" r:id="rId19"/>
    <sheet name="foxz_16" sheetId="42" state="veryHidden" r:id="rId20"/>
    <sheet name="foxz_17" sheetId="43" state="veryHidden" r:id="rId21"/>
    <sheet name="foxz_18" sheetId="44" state="veryHidden" r:id="rId22"/>
    <sheet name="foxz_19" sheetId="45" state="veryHidden" r:id="rId23"/>
    <sheet name="foxz_20" sheetId="46" state="veryHidden" r:id="rId24"/>
    <sheet name="foxz_21" sheetId="47" state="veryHidden" r:id="rId25"/>
    <sheet name="foxz_22" sheetId="48" state="veryHidden" r:id="rId26"/>
    <sheet name="foxz_23" sheetId="49" state="veryHidden" r:id="rId27"/>
    <sheet name="foxz_24" sheetId="50" state="veryHidden" r:id="rId28"/>
    <sheet name="foxz_25" sheetId="51" state="veryHidden" r:id="rId29"/>
    <sheet name="foxz_26" sheetId="52" state="veryHidden" r:id="rId30"/>
    <sheet name="foxz_27" sheetId="53" state="veryHidden" r:id="rId31"/>
    <sheet name="foxz_28" sheetId="54" state="veryHidden" r:id="rId32"/>
    <sheet name="foxz_29" sheetId="55" state="veryHidden" r:id="rId33"/>
    <sheet name="foxz_30" sheetId="56" state="veryHidden" r:id="rId34"/>
    <sheet name="foxz_31" sheetId="57" state="veryHidden" r:id="rId35"/>
    <sheet name="foxz_32" sheetId="58" state="veryHidden" r:id="rId36"/>
    <sheet name="foxz_33" sheetId="62" state="veryHidden" r:id="rId37"/>
    <sheet name="foxz_34" sheetId="64" state="veryHidden" r:id="rId38"/>
    <sheet name="foxz_35" sheetId="65" state="veryHidden" r:id="rId39"/>
    <sheet name="foxz_36" sheetId="68" state="veryHidden" r:id="rId40"/>
    <sheet name="foxz_37" sheetId="69" state="veryHidden" r:id="rId41"/>
    <sheet name="foxz_38" sheetId="70" state="veryHidden" r:id="rId42"/>
    <sheet name="foxz_39" sheetId="71" state="veryHidden" r:id="rId43"/>
    <sheet name="foxz_40" sheetId="72" state="veryHidden" r:id="rId44"/>
    <sheet name="foxz_41" sheetId="74" state="veryHidden" r:id="rId45"/>
    <sheet name="foxz_42" sheetId="75" state="veryHidden" r:id="rId46"/>
    <sheet name="foxz_43" sheetId="77" state="veryHidden" r:id="rId47"/>
    <sheet name="foxz_44" sheetId="78" state="veryHidden" r:id="rId48"/>
    <sheet name="foxz_45" sheetId="79" state="veryHidden" r:id="rId49"/>
    <sheet name="foxz_46" sheetId="80" state="veryHidden" r:id="rId50"/>
    <sheet name="foxz_47" sheetId="81" state="veryHidden" r:id="rId51"/>
    <sheet name="foxz_48" sheetId="82" state="veryHidden" r:id="rId52"/>
    <sheet name="foxz_49" sheetId="83" state="veryHidden" r:id="rId53"/>
    <sheet name="foxz_50" sheetId="84" state="veryHidden" r:id="rId54"/>
    <sheet name="foxz_51" sheetId="85" state="veryHidden" r:id="rId55"/>
    <sheet name="foxz_52" sheetId="86" state="veryHidden" r:id="rId56"/>
    <sheet name="foxz_53" sheetId="87" state="veryHidden" r:id="rId57"/>
    <sheet name="foxz_54" sheetId="88" state="veryHidden" r:id="rId58"/>
    <sheet name="foxz_55" sheetId="89" state="veryHidden" r:id="rId59"/>
    <sheet name="foxz_56" sheetId="90" state="veryHidden" r:id="rId60"/>
    <sheet name="foxz_57" sheetId="91" state="veryHidden" r:id=""/>
    <sheet name="TH tiêu chí" sheetId="59" r:id="rId61"/>
    <sheet name="TH vốn" sheetId="66" r:id="rId62"/>
    <sheet name="NTM năm 2023" sheetId="27" r:id="rId63"/>
    <sheet name="Sheet3" sheetId="3" state="hidden" r:id="rId64"/>
    <sheet name="NTM 2024" sheetId="29" r:id="rId65"/>
    <sheet name="NTM nâng cao" sheetId="60" r:id="rId66"/>
    <sheet name="Bản NTM" sheetId="76" r:id="rId67"/>
    <sheet name="huyện NTM" sheetId="61" r:id="rId68"/>
    <sheet name="Vốn SN " sheetId="67" r:id="rId69"/>
    <sheet name="Vốn ĐT" sheetId="73" r:id="rId70"/>
  </sheets>
  <externalReferences>
    <externalReference r:id="rId71"/>
    <externalReference r:id="rId72"/>
  </externalReferences>
  <definedNames>
    <definedName name="_xlnm.Print_Area" localSheetId="1">'2022'!$A$1:$J$54</definedName>
    <definedName name="_xlnm.Print_Area" localSheetId="2">'VĐT 03-2-23'!$A$1:$J$119</definedName>
    <definedName name="_xlnm.Print_Titles" localSheetId="1">'2022'!$5:$7</definedName>
    <definedName name="_xlnm.Print_Titles" localSheetId="67">'Bản NTM'!$4:$4</definedName>
    <definedName name="_xlnm.Print_Titles" localSheetId="68">'huyện NTM'!$3:$3</definedName>
    <definedName name="_xlnm.Print_Titles" localSheetId="65">'NTM 2024'!$3:$4</definedName>
    <definedName name="_xlnm.Print_Titles" localSheetId="63">'NTM năm 2023'!$3:$4</definedName>
    <definedName name="_xlnm.Print_Titles" localSheetId="66">'NTM nâng cao'!$3:$4</definedName>
    <definedName name="_xlnm.Print_Titles" localSheetId="61">'TH tiêu chí'!$5:$5</definedName>
    <definedName name="_xlnm.Print_Titles" localSheetId="62">'TH vốn'!$5:$6</definedName>
    <definedName name="_xlnm.Print_Titles" localSheetId="2">'VĐT 03-2-23'!$4:$6</definedName>
    <definedName name="_xlnm.Print_Titles" localSheetId="70">'Vốn ĐT'!$5:$8</definedName>
    <definedName name="_xlnm.Print_Titles" localSheetId="69">'Vốn SN '!$4:$4</definedName>
    <definedName name="_xlnm.Print_Titles" localSheetId="3">'VSN 03-2-2023'!$5:$7</definedName>
  </definedNames>
  <calcPr calcId="144525"/>
</workbook>
</file>

<file path=xl/calcChain.xml><?xml version="1.0" encoding="utf-8"?>
<calcChain xmlns="http://schemas.openxmlformats.org/spreadsheetml/2006/main">
  <c r="D56" i="59" l="1"/>
  <c r="C56" i="59"/>
  <c r="R5" i="76"/>
  <c r="D5" i="76"/>
  <c r="E5" i="76"/>
  <c r="F5" i="76"/>
  <c r="G5" i="76"/>
  <c r="H5" i="76"/>
  <c r="I5" i="76"/>
  <c r="J5" i="76"/>
  <c r="K5" i="76"/>
  <c r="L5" i="76"/>
  <c r="M5" i="76"/>
  <c r="N5" i="76"/>
  <c r="O5" i="76"/>
  <c r="P5" i="76"/>
  <c r="Q5" i="76"/>
  <c r="C5" i="76"/>
  <c r="R86" i="76" l="1"/>
  <c r="R87" i="76"/>
  <c r="R88" i="76"/>
  <c r="R89" i="76"/>
  <c r="R90" i="76"/>
  <c r="R91" i="76"/>
  <c r="R93" i="76"/>
  <c r="R94" i="76"/>
  <c r="R95" i="76"/>
  <c r="R97" i="76"/>
  <c r="R98" i="76"/>
  <c r="R99" i="76"/>
  <c r="R100" i="76"/>
  <c r="R101" i="76"/>
  <c r="R103" i="76"/>
  <c r="R104" i="76"/>
  <c r="R105" i="76"/>
  <c r="R106" i="76"/>
  <c r="R107" i="76"/>
  <c r="R108" i="76"/>
  <c r="R133" i="76" l="1"/>
  <c r="R132" i="76"/>
  <c r="R131" i="76"/>
  <c r="R130" i="76"/>
  <c r="R129" i="76"/>
  <c r="R127" i="76"/>
  <c r="R126" i="76"/>
  <c r="R125" i="76"/>
  <c r="R124" i="76"/>
  <c r="R123" i="76"/>
  <c r="R122" i="76"/>
  <c r="R120" i="76"/>
  <c r="R119" i="76"/>
  <c r="R118" i="76"/>
  <c r="R117" i="76"/>
  <c r="R115" i="76"/>
  <c r="R114" i="76"/>
  <c r="R113" i="76"/>
  <c r="R112" i="76"/>
  <c r="R111" i="76"/>
  <c r="R83" i="76" l="1"/>
  <c r="R81" i="76"/>
  <c r="R79" i="76"/>
  <c r="R77" i="76"/>
  <c r="R75" i="76"/>
  <c r="R73" i="76"/>
  <c r="R71" i="76"/>
  <c r="R70" i="76"/>
  <c r="R69" i="76"/>
  <c r="R66" i="76"/>
  <c r="R65" i="76"/>
  <c r="R63" i="76"/>
  <c r="R61" i="76"/>
  <c r="R59" i="76"/>
  <c r="R57" i="76"/>
  <c r="R55" i="76"/>
  <c r="R53" i="76"/>
  <c r="R51" i="76"/>
  <c r="R49" i="76"/>
  <c r="R47" i="76"/>
  <c r="R45" i="76"/>
  <c r="R44" i="76"/>
  <c r="R43" i="76"/>
  <c r="R42" i="76"/>
  <c r="R40" i="76"/>
  <c r="R39" i="76"/>
  <c r="R38" i="76"/>
  <c r="R36" i="76"/>
  <c r="R35" i="76"/>
  <c r="R34" i="76"/>
  <c r="R33" i="76"/>
  <c r="C9" i="66" l="1"/>
  <c r="L10" i="61" l="1"/>
  <c r="D10" i="61"/>
  <c r="E10" i="61"/>
  <c r="F10" i="61"/>
  <c r="G10" i="61"/>
  <c r="H10" i="61"/>
  <c r="I10" i="61"/>
  <c r="J10" i="61"/>
  <c r="K10" i="61"/>
  <c r="C10" i="61"/>
  <c r="L5" i="61"/>
  <c r="D5" i="61"/>
  <c r="E5" i="61"/>
  <c r="F5" i="61"/>
  <c r="G5" i="61"/>
  <c r="H5" i="61"/>
  <c r="I5" i="61"/>
  <c r="J5" i="61"/>
  <c r="K5" i="61"/>
  <c r="C5" i="61"/>
  <c r="V10" i="60"/>
  <c r="D10" i="60"/>
  <c r="E10" i="60"/>
  <c r="F10" i="60"/>
  <c r="G10" i="60"/>
  <c r="H10" i="60"/>
  <c r="I10" i="60"/>
  <c r="J10" i="60"/>
  <c r="K10" i="60"/>
  <c r="L10" i="60"/>
  <c r="M10" i="60"/>
  <c r="N10" i="60"/>
  <c r="O10" i="60"/>
  <c r="P10" i="60"/>
  <c r="Q10" i="60"/>
  <c r="R10" i="60"/>
  <c r="S10" i="60"/>
  <c r="T10" i="60"/>
  <c r="U10" i="60"/>
  <c r="C10" i="60"/>
  <c r="V5" i="60"/>
  <c r="D5" i="60"/>
  <c r="E5" i="60"/>
  <c r="F5" i="60"/>
  <c r="G5" i="60"/>
  <c r="H5" i="60"/>
  <c r="I5" i="60"/>
  <c r="J5" i="60"/>
  <c r="K5" i="60"/>
  <c r="L5" i="60"/>
  <c r="M5" i="60"/>
  <c r="N5" i="60"/>
  <c r="O5" i="60"/>
  <c r="P5" i="60"/>
  <c r="Q5" i="60"/>
  <c r="R5" i="60"/>
  <c r="S5" i="60"/>
  <c r="T5" i="60"/>
  <c r="U5" i="60"/>
  <c r="C5" i="60"/>
  <c r="L18" i="66" l="1"/>
  <c r="C25" i="66" l="1"/>
  <c r="C26" i="66"/>
  <c r="C23" i="66"/>
  <c r="C24" i="66" l="1"/>
  <c r="R30" i="76"/>
  <c r="R28" i="76"/>
  <c r="R27" i="76"/>
  <c r="R25" i="76"/>
  <c r="R24" i="76"/>
  <c r="R23" i="76"/>
  <c r="R22" i="76"/>
  <c r="R20" i="76"/>
  <c r="R19" i="76"/>
  <c r="R18" i="76"/>
  <c r="R17" i="76"/>
  <c r="R16" i="76"/>
  <c r="R14" i="76"/>
  <c r="R13" i="76"/>
  <c r="R12" i="76"/>
  <c r="R10" i="76"/>
  <c r="R9" i="76"/>
  <c r="R8" i="76"/>
  <c r="P18" i="66" l="1"/>
  <c r="L8" i="61"/>
  <c r="L13" i="61" l="1"/>
  <c r="L9" i="66" l="1"/>
  <c r="L8" i="66" s="1"/>
  <c r="L20" i="66"/>
  <c r="C20" i="66"/>
  <c r="L16" i="66"/>
  <c r="C16" i="66"/>
  <c r="C8" i="66"/>
  <c r="BN89" i="73" l="1"/>
  <c r="AV89" i="73"/>
  <c r="AU89" i="73" s="1"/>
  <c r="AQ89" i="73"/>
  <c r="BA89" i="73" s="1"/>
  <c r="AZ89" i="73" s="1"/>
  <c r="AO89" i="73"/>
  <c r="AN89" i="73"/>
  <c r="AJ89" i="73"/>
  <c r="AI89" i="73" s="1"/>
  <c r="AE89" i="73"/>
  <c r="AA89" i="73"/>
  <c r="Z89" i="73"/>
  <c r="T89" i="73"/>
  <c r="BJ89" i="73" s="1"/>
  <c r="P89" i="73"/>
  <c r="H89" i="73"/>
  <c r="G89" i="73"/>
  <c r="BN88" i="73"/>
  <c r="AV88" i="73"/>
  <c r="AU88" i="73" s="1"/>
  <c r="AQ88" i="73"/>
  <c r="BA88" i="73" s="1"/>
  <c r="AZ88" i="73" s="1"/>
  <c r="AO88" i="73"/>
  <c r="AO86" i="73" s="1"/>
  <c r="AN88" i="73"/>
  <c r="AJ88" i="73"/>
  <c r="AI88" i="73" s="1"/>
  <c r="AE88" i="73"/>
  <c r="AA88" i="73"/>
  <c r="Z88" i="73"/>
  <c r="T88" i="73"/>
  <c r="P88" i="73"/>
  <c r="H88" i="73"/>
  <c r="G88" i="73"/>
  <c r="BN87" i="73"/>
  <c r="AV87" i="73"/>
  <c r="AU87" i="73" s="1"/>
  <c r="AQ87" i="73"/>
  <c r="BA87" i="73" s="1"/>
  <c r="AO87" i="73"/>
  <c r="AN87" i="73"/>
  <c r="AJ87" i="73"/>
  <c r="AI87" i="73" s="1"/>
  <c r="AE87" i="73"/>
  <c r="AE86" i="73" s="1"/>
  <c r="AA87" i="73"/>
  <c r="Z87" i="73"/>
  <c r="T87" i="73"/>
  <c r="P87" i="73"/>
  <c r="P86" i="73" s="1"/>
  <c r="H87" i="73"/>
  <c r="G87" i="73"/>
  <c r="G86" i="73" s="1"/>
  <c r="BH86" i="73"/>
  <c r="BG86" i="73"/>
  <c r="BF86" i="73"/>
  <c r="BE86" i="73"/>
  <c r="BD86" i="73"/>
  <c r="BC86" i="73"/>
  <c r="BB86" i="73"/>
  <c r="AY86" i="73"/>
  <c r="AX86" i="73"/>
  <c r="AW86" i="73"/>
  <c r="AT86" i="73"/>
  <c r="AS86" i="73"/>
  <c r="AR86" i="73"/>
  <c r="AP86" i="73"/>
  <c r="AL86" i="73"/>
  <c r="AK86" i="73"/>
  <c r="AH86" i="73"/>
  <c r="AH69" i="73" s="1"/>
  <c r="AG86" i="73"/>
  <c r="AF86" i="73"/>
  <c r="AF69" i="73" s="1"/>
  <c r="AD86" i="73"/>
  <c r="AC86" i="73"/>
  <c r="AC69" i="73" s="1"/>
  <c r="AB86" i="73"/>
  <c r="Y86" i="73"/>
  <c r="X86" i="73"/>
  <c r="W86" i="73"/>
  <c r="V86" i="73"/>
  <c r="U86" i="73"/>
  <c r="S86" i="73"/>
  <c r="R86" i="73"/>
  <c r="Q86" i="73"/>
  <c r="O86" i="73"/>
  <c r="N86" i="73"/>
  <c r="M86" i="73"/>
  <c r="L86" i="73"/>
  <c r="K86" i="73"/>
  <c r="J86" i="73"/>
  <c r="I86" i="73"/>
  <c r="BN85" i="73"/>
  <c r="AV85" i="73"/>
  <c r="AQ85" i="73"/>
  <c r="AO85" i="73"/>
  <c r="AN85" i="73"/>
  <c r="AJ85" i="73"/>
  <c r="AI85" i="73" s="1"/>
  <c r="AE85" i="73"/>
  <c r="AA85" i="73"/>
  <c r="Z85" i="73"/>
  <c r="T85" i="73"/>
  <c r="P85" i="73"/>
  <c r="H85" i="73"/>
  <c r="G85" i="73"/>
  <c r="BN84" i="73"/>
  <c r="AV84" i="73"/>
  <c r="AQ84" i="73"/>
  <c r="AO84" i="73"/>
  <c r="AN84" i="73"/>
  <c r="AJ84" i="73"/>
  <c r="AI84" i="73" s="1"/>
  <c r="AE84" i="73"/>
  <c r="AA84" i="73"/>
  <c r="Z84" i="73"/>
  <c r="T84" i="73"/>
  <c r="P84" i="73"/>
  <c r="H84" i="73"/>
  <c r="G84" i="73"/>
  <c r="BN83" i="73"/>
  <c r="AV83" i="73"/>
  <c r="AQ83" i="73"/>
  <c r="AO83" i="73"/>
  <c r="AN83" i="73"/>
  <c r="AJ83" i="73"/>
  <c r="AI83" i="73" s="1"/>
  <c r="AE83" i="73"/>
  <c r="AA83" i="73"/>
  <c r="Z83" i="73"/>
  <c r="T83" i="73"/>
  <c r="P83" i="73"/>
  <c r="H83" i="73"/>
  <c r="G83" i="73"/>
  <c r="BN82" i="73"/>
  <c r="AV82" i="73"/>
  <c r="AQ82" i="73"/>
  <c r="AO82" i="73"/>
  <c r="AN82" i="73"/>
  <c r="AJ82" i="73"/>
  <c r="AI82" i="73" s="1"/>
  <c r="AE82" i="73"/>
  <c r="AA82" i="73"/>
  <c r="Z82" i="73"/>
  <c r="T82" i="73"/>
  <c r="P82" i="73"/>
  <c r="H82" i="73"/>
  <c r="G82" i="73"/>
  <c r="BN81" i="73"/>
  <c r="AV81" i="73"/>
  <c r="AQ81" i="73"/>
  <c r="AO81" i="73"/>
  <c r="AN81" i="73"/>
  <c r="AJ81" i="73"/>
  <c r="AI81" i="73" s="1"/>
  <c r="AE81" i="73"/>
  <c r="AA81" i="73"/>
  <c r="Z81" i="73"/>
  <c r="T81" i="73"/>
  <c r="P81" i="73"/>
  <c r="H81" i="73"/>
  <c r="G81" i="73"/>
  <c r="BN80" i="73"/>
  <c r="AV80" i="73"/>
  <c r="AQ80" i="73"/>
  <c r="AO80" i="73"/>
  <c r="AN80" i="73"/>
  <c r="AJ80" i="73"/>
  <c r="AI80" i="73" s="1"/>
  <c r="AE80" i="73"/>
  <c r="AA80" i="73"/>
  <c r="Z80" i="73"/>
  <c r="T80" i="73"/>
  <c r="P80" i="73"/>
  <c r="H80" i="73"/>
  <c r="G80" i="73"/>
  <c r="BN79" i="73"/>
  <c r="AV79" i="73"/>
  <c r="BA79" i="73" s="1"/>
  <c r="AZ79" i="73" s="1"/>
  <c r="AQ79" i="73"/>
  <c r="AO79" i="73"/>
  <c r="AN79" i="73"/>
  <c r="AJ79" i="73"/>
  <c r="AI79" i="73" s="1"/>
  <c r="AE79" i="73"/>
  <c r="AA79" i="73"/>
  <c r="Z79" i="73"/>
  <c r="T79" i="73"/>
  <c r="P79" i="73"/>
  <c r="H79" i="73"/>
  <c r="G79" i="73"/>
  <c r="BN78" i="73"/>
  <c r="AV78" i="73"/>
  <c r="AQ78" i="73"/>
  <c r="AO78" i="73"/>
  <c r="AN78" i="73"/>
  <c r="AJ78" i="73"/>
  <c r="AI78" i="73" s="1"/>
  <c r="AE78" i="73"/>
  <c r="AA78" i="73"/>
  <c r="Z78" i="73"/>
  <c r="T78" i="73"/>
  <c r="P78" i="73"/>
  <c r="H78" i="73"/>
  <c r="G78" i="73"/>
  <c r="BN77" i="73"/>
  <c r="AV77" i="73"/>
  <c r="BO77" i="73" s="1"/>
  <c r="AQ77" i="73"/>
  <c r="AO77" i="73"/>
  <c r="AN77" i="73"/>
  <c r="AM77" i="73" s="1"/>
  <c r="AJ77" i="73"/>
  <c r="AI77" i="73" s="1"/>
  <c r="AE77" i="73"/>
  <c r="AA77" i="73"/>
  <c r="Z77" i="73"/>
  <c r="T77" i="73"/>
  <c r="P77" i="73"/>
  <c r="H77" i="73"/>
  <c r="G77" i="73"/>
  <c r="BN76" i="73"/>
  <c r="AV76" i="73"/>
  <c r="BO76" i="73" s="1"/>
  <c r="AQ76" i="73"/>
  <c r="AO76" i="73"/>
  <c r="AN76" i="73"/>
  <c r="AJ76" i="73"/>
  <c r="AI76" i="73" s="1"/>
  <c r="AE76" i="73"/>
  <c r="AA76" i="73"/>
  <c r="Z76" i="73"/>
  <c r="T76" i="73"/>
  <c r="P76" i="73"/>
  <c r="H76" i="73"/>
  <c r="G76" i="73"/>
  <c r="BN75" i="73"/>
  <c r="AV75" i="73"/>
  <c r="BO75" i="73" s="1"/>
  <c r="AQ75" i="73"/>
  <c r="AO75" i="73"/>
  <c r="AN75" i="73"/>
  <c r="AJ75" i="73"/>
  <c r="AI75" i="73" s="1"/>
  <c r="AE75" i="73"/>
  <c r="AA75" i="73"/>
  <c r="Z75" i="73"/>
  <c r="T75" i="73"/>
  <c r="P75" i="73"/>
  <c r="H75" i="73"/>
  <c r="G75" i="73"/>
  <c r="BN74" i="73"/>
  <c r="AV74" i="73"/>
  <c r="AQ74" i="73"/>
  <c r="AO74" i="73"/>
  <c r="AN74" i="73"/>
  <c r="AM74" i="73" s="1"/>
  <c r="AJ74" i="73"/>
  <c r="AI74" i="73" s="1"/>
  <c r="AE74" i="73"/>
  <c r="AA74" i="73"/>
  <c r="Z74" i="73"/>
  <c r="T74" i="73"/>
  <c r="P74" i="73"/>
  <c r="H74" i="73"/>
  <c r="G74" i="73"/>
  <c r="BN73" i="73"/>
  <c r="BA73" i="73"/>
  <c r="AZ73" i="73" s="1"/>
  <c r="AV73" i="73"/>
  <c r="BO73" i="73" s="1"/>
  <c r="AU73" i="73"/>
  <c r="AQ73" i="73"/>
  <c r="AO73" i="73"/>
  <c r="AM73" i="73" s="1"/>
  <c r="AN73" i="73"/>
  <c r="AJ73" i="73"/>
  <c r="AI73" i="73" s="1"/>
  <c r="AE73" i="73"/>
  <c r="AA73" i="73"/>
  <c r="Z73" i="73"/>
  <c r="T73" i="73"/>
  <c r="P73" i="73"/>
  <c r="H73" i="73"/>
  <c r="G73" i="73"/>
  <c r="BN72" i="73"/>
  <c r="AV72" i="73"/>
  <c r="BO72" i="73" s="1"/>
  <c r="AQ72" i="73"/>
  <c r="AO72" i="73"/>
  <c r="AN72" i="73"/>
  <c r="AJ72" i="73"/>
  <c r="AI72" i="73" s="1"/>
  <c r="AE72" i="73"/>
  <c r="AA72" i="73"/>
  <c r="Z72" i="73"/>
  <c r="T72" i="73"/>
  <c r="P72" i="73"/>
  <c r="H72" i="73"/>
  <c r="G72" i="73"/>
  <c r="BN71" i="73"/>
  <c r="AV71" i="73"/>
  <c r="BA71" i="73" s="1"/>
  <c r="AZ71" i="73" s="1"/>
  <c r="AU71" i="73"/>
  <c r="AQ71" i="73"/>
  <c r="AO71" i="73"/>
  <c r="AM71" i="73" s="1"/>
  <c r="AN71" i="73"/>
  <c r="AJ71" i="73"/>
  <c r="AE71" i="73"/>
  <c r="AA71" i="73"/>
  <c r="Z71" i="73"/>
  <c r="T71" i="73"/>
  <c r="P71" i="73"/>
  <c r="H71" i="73"/>
  <c r="G71" i="73"/>
  <c r="BH70" i="73"/>
  <c r="BH69" i="73" s="1"/>
  <c r="BG70" i="73"/>
  <c r="BF70" i="73"/>
  <c r="BE70" i="73"/>
  <c r="BD70" i="73"/>
  <c r="BC70" i="73"/>
  <c r="BB70" i="73"/>
  <c r="BB69" i="73" s="1"/>
  <c r="AY70" i="73"/>
  <c r="AY69" i="73" s="1"/>
  <c r="AX70" i="73"/>
  <c r="AX69" i="73" s="1"/>
  <c r="AW70" i="73"/>
  <c r="AT70" i="73"/>
  <c r="AT69" i="73" s="1"/>
  <c r="AS70" i="73"/>
  <c r="AR70" i="73"/>
  <c r="AP70" i="73"/>
  <c r="AP69" i="73" s="1"/>
  <c r="AL70" i="73"/>
  <c r="AK70" i="73"/>
  <c r="AK69" i="73" s="1"/>
  <c r="AH70" i="73"/>
  <c r="AG70" i="73"/>
  <c r="AF70" i="73"/>
  <c r="AD70" i="73"/>
  <c r="AC70" i="73"/>
  <c r="AB70" i="73"/>
  <c r="AB69" i="73" s="1"/>
  <c r="Y70" i="73"/>
  <c r="X70" i="73"/>
  <c r="W70" i="73"/>
  <c r="V70" i="73"/>
  <c r="V69" i="73" s="1"/>
  <c r="U70" i="73"/>
  <c r="S70" i="73"/>
  <c r="R70" i="73"/>
  <c r="Q70" i="73"/>
  <c r="Q69" i="73" s="1"/>
  <c r="O70" i="73"/>
  <c r="N70" i="73"/>
  <c r="M70" i="73"/>
  <c r="L70" i="73"/>
  <c r="L69" i="73" s="1"/>
  <c r="K70" i="73"/>
  <c r="J70" i="73"/>
  <c r="J69" i="73" s="1"/>
  <c r="I70" i="73"/>
  <c r="BN70" i="73" s="1"/>
  <c r="BI69" i="73"/>
  <c r="BF69" i="73"/>
  <c r="BD69" i="73"/>
  <c r="AR69" i="73"/>
  <c r="AG69" i="73"/>
  <c r="R69" i="73"/>
  <c r="BO68" i="73"/>
  <c r="BN68" i="73"/>
  <c r="AZ68" i="73"/>
  <c r="AU68" i="73"/>
  <c r="AQ68" i="73"/>
  <c r="AM68" i="73"/>
  <c r="AI68" i="73"/>
  <c r="AE68" i="73"/>
  <c r="AA68" i="73"/>
  <c r="Z68" i="73"/>
  <c r="T68" i="73"/>
  <c r="H68" i="73"/>
  <c r="BO67" i="73"/>
  <c r="BN67" i="73"/>
  <c r="AZ67" i="73"/>
  <c r="AZ66" i="73" s="1"/>
  <c r="AU67" i="73"/>
  <c r="AU66" i="73" s="1"/>
  <c r="AQ67" i="73"/>
  <c r="AQ66" i="73" s="1"/>
  <c r="AM67" i="73"/>
  <c r="AM66" i="73" s="1"/>
  <c r="AI67" i="73"/>
  <c r="AI66" i="73" s="1"/>
  <c r="AE67" i="73"/>
  <c r="AE66" i="73" s="1"/>
  <c r="AA67" i="73"/>
  <c r="Z67" i="73"/>
  <c r="Z66" i="73" s="1"/>
  <c r="T67" i="73"/>
  <c r="T66" i="73" s="1"/>
  <c r="H67" i="73"/>
  <c r="H66" i="73" s="1"/>
  <c r="BH66" i="73"/>
  <c r="BZ66" i="73" s="1"/>
  <c r="BG66" i="73"/>
  <c r="BF66" i="73"/>
  <c r="BE66" i="73"/>
  <c r="BD66" i="73"/>
  <c r="BC66" i="73"/>
  <c r="BB66" i="73"/>
  <c r="BA66" i="73"/>
  <c r="AY66" i="73"/>
  <c r="AX66" i="73"/>
  <c r="AW66" i="73"/>
  <c r="AV66" i="73"/>
  <c r="AT66" i="73"/>
  <c r="AS66" i="73"/>
  <c r="AR66" i="73"/>
  <c r="AP66" i="73"/>
  <c r="AO66" i="73"/>
  <c r="AN66" i="73"/>
  <c r="AL66" i="73"/>
  <c r="AK66" i="73"/>
  <c r="AJ66" i="73"/>
  <c r="AH66" i="73"/>
  <c r="AG66" i="73"/>
  <c r="AF66" i="73"/>
  <c r="AD66" i="73"/>
  <c r="AC66" i="73"/>
  <c r="AC61" i="73" s="1"/>
  <c r="AB66" i="73"/>
  <c r="AA66" i="73"/>
  <c r="Y66" i="73"/>
  <c r="X66" i="73"/>
  <c r="W66" i="73"/>
  <c r="V66" i="73"/>
  <c r="U66" i="73"/>
  <c r="S66" i="73"/>
  <c r="R66" i="73"/>
  <c r="Q66" i="73"/>
  <c r="P66" i="73"/>
  <c r="O66" i="73"/>
  <c r="N66" i="73"/>
  <c r="M66" i="73"/>
  <c r="L66" i="73"/>
  <c r="K66" i="73"/>
  <c r="J66" i="73"/>
  <c r="I66" i="73"/>
  <c r="G66" i="73"/>
  <c r="BO65" i="73"/>
  <c r="BN65" i="73"/>
  <c r="AZ65" i="73"/>
  <c r="AU65" i="73"/>
  <c r="AQ65" i="73"/>
  <c r="AM65" i="73"/>
  <c r="AI65" i="73"/>
  <c r="AE65" i="73"/>
  <c r="AA65" i="73"/>
  <c r="Z65" i="73"/>
  <c r="T65" i="73"/>
  <c r="H65" i="73"/>
  <c r="BO64" i="73"/>
  <c r="BN64" i="73"/>
  <c r="AZ64" i="73"/>
  <c r="AU64" i="73"/>
  <c r="AQ64" i="73"/>
  <c r="AM64" i="73"/>
  <c r="AI64" i="73"/>
  <c r="AE64" i="73"/>
  <c r="AA64" i="73"/>
  <c r="Z64" i="73"/>
  <c r="T64" i="73"/>
  <c r="H64" i="73"/>
  <c r="BO63" i="73"/>
  <c r="BN63" i="73"/>
  <c r="AZ63" i="73"/>
  <c r="AU63" i="73"/>
  <c r="AU62" i="73" s="1"/>
  <c r="AQ63" i="73"/>
  <c r="AM63" i="73"/>
  <c r="AI63" i="73"/>
  <c r="AE63" i="73"/>
  <c r="AE62" i="73" s="1"/>
  <c r="AA63" i="73"/>
  <c r="AA62" i="73" s="1"/>
  <c r="Z63" i="73"/>
  <c r="T63" i="73"/>
  <c r="H63" i="73"/>
  <c r="BH62" i="73"/>
  <c r="BG62" i="73"/>
  <c r="BF62" i="73"/>
  <c r="BE62" i="73"/>
  <c r="BD62" i="73"/>
  <c r="BC62" i="73"/>
  <c r="BB62" i="73"/>
  <c r="BA62" i="73"/>
  <c r="AY62" i="73"/>
  <c r="AX62" i="73"/>
  <c r="AW62" i="73"/>
  <c r="AV62" i="73"/>
  <c r="AT62" i="73"/>
  <c r="AS62" i="73"/>
  <c r="AR62" i="73"/>
  <c r="AP62" i="73"/>
  <c r="AO62" i="73"/>
  <c r="AN62" i="73"/>
  <c r="AL62" i="73"/>
  <c r="AK62" i="73"/>
  <c r="AJ62" i="73"/>
  <c r="AJ61" i="73" s="1"/>
  <c r="AH62" i="73"/>
  <c r="AG62" i="73"/>
  <c r="AF62" i="73"/>
  <c r="AD62" i="73"/>
  <c r="AD61" i="73" s="1"/>
  <c r="AC62" i="73"/>
  <c r="AB62" i="73"/>
  <c r="Y62" i="73"/>
  <c r="X62" i="73"/>
  <c r="W62" i="73"/>
  <c r="W61" i="73" s="1"/>
  <c r="V62" i="73"/>
  <c r="U62" i="73"/>
  <c r="S62" i="73"/>
  <c r="R62" i="73"/>
  <c r="R61" i="73" s="1"/>
  <c r="Q62" i="73"/>
  <c r="P62" i="73"/>
  <c r="O62" i="73"/>
  <c r="N62" i="73"/>
  <c r="N61" i="73" s="1"/>
  <c r="M62" i="73"/>
  <c r="L62" i="73"/>
  <c r="K62" i="73"/>
  <c r="J62" i="73"/>
  <c r="J61" i="73" s="1"/>
  <c r="I62" i="73"/>
  <c r="G62" i="73"/>
  <c r="G61" i="73" s="1"/>
  <c r="BI61" i="73"/>
  <c r="AP61" i="73"/>
  <c r="M61" i="73"/>
  <c r="BH60" i="73"/>
  <c r="BG60" i="73"/>
  <c r="BF60" i="73"/>
  <c r="BE60" i="73"/>
  <c r="BD60" i="73"/>
  <c r="BC60" i="73"/>
  <c r="BB60" i="73"/>
  <c r="Z60" i="73"/>
  <c r="H60" i="73"/>
  <c r="AZ59" i="73"/>
  <c r="AQ59" i="73"/>
  <c r="AM59" i="73"/>
  <c r="AI59" i="73"/>
  <c r="AE59" i="73"/>
  <c r="AA59" i="73"/>
  <c r="Z59" i="73"/>
  <c r="T59" i="73"/>
  <c r="I59" i="73"/>
  <c r="BN59" i="73" s="1"/>
  <c r="BN58" i="73"/>
  <c r="AZ58" i="73"/>
  <c r="AQ58" i="73"/>
  <c r="AM58" i="73"/>
  <c r="AI58" i="73"/>
  <c r="AE58" i="73"/>
  <c r="AA58" i="73"/>
  <c r="Z58" i="73"/>
  <c r="T58" i="73"/>
  <c r="I58" i="73"/>
  <c r="H58" i="73" s="1"/>
  <c r="AZ57" i="73"/>
  <c r="AQ57" i="73"/>
  <c r="AV57" i="73" s="1"/>
  <c r="AU57" i="73" s="1"/>
  <c r="AM57" i="73"/>
  <c r="AI57" i="73"/>
  <c r="AE57" i="73"/>
  <c r="AA57" i="73"/>
  <c r="Z57" i="73"/>
  <c r="T57" i="73"/>
  <c r="I57" i="73"/>
  <c r="BN57" i="73" s="1"/>
  <c r="AZ56" i="73"/>
  <c r="AQ56" i="73"/>
  <c r="AV56" i="73" s="1"/>
  <c r="BO56" i="73" s="1"/>
  <c r="AM56" i="73"/>
  <c r="AI56" i="73"/>
  <c r="AE56" i="73"/>
  <c r="AA56" i="73"/>
  <c r="Z56" i="73"/>
  <c r="T56" i="73"/>
  <c r="I56" i="73"/>
  <c r="BN56" i="73" s="1"/>
  <c r="AZ55" i="73"/>
  <c r="AQ55" i="73"/>
  <c r="AM55" i="73"/>
  <c r="AI55" i="73"/>
  <c r="AE55" i="73"/>
  <c r="AA55" i="73"/>
  <c r="Z55" i="73"/>
  <c r="T55" i="73"/>
  <c r="I55" i="73"/>
  <c r="BN55" i="73" s="1"/>
  <c r="AZ54" i="73"/>
  <c r="AQ54" i="73"/>
  <c r="AV54" i="73" s="1"/>
  <c r="AM54" i="73"/>
  <c r="AI54" i="73"/>
  <c r="AE54" i="73"/>
  <c r="AA54" i="73"/>
  <c r="Z54" i="73"/>
  <c r="T54" i="73"/>
  <c r="I54" i="73"/>
  <c r="BN54" i="73" s="1"/>
  <c r="BH53" i="73"/>
  <c r="BG53" i="73"/>
  <c r="BF53" i="73"/>
  <c r="BF52" i="73" s="1"/>
  <c r="BE53" i="73"/>
  <c r="BD53" i="73"/>
  <c r="BC53" i="73"/>
  <c r="BB53" i="73"/>
  <c r="BB52" i="73" s="1"/>
  <c r="BA53" i="73"/>
  <c r="BA52" i="73" s="1"/>
  <c r="AY53" i="73"/>
  <c r="AY52" i="73" s="1"/>
  <c r="AX53" i="73"/>
  <c r="AX52" i="73" s="1"/>
  <c r="AW53" i="73"/>
  <c r="AW52" i="73" s="1"/>
  <c r="AT53" i="73"/>
  <c r="AT52" i="73" s="1"/>
  <c r="AS53" i="73"/>
  <c r="AR53" i="73"/>
  <c r="AR52" i="73" s="1"/>
  <c r="AP53" i="73"/>
  <c r="AP52" i="73" s="1"/>
  <c r="AO53" i="73"/>
  <c r="AO52" i="73" s="1"/>
  <c r="AN53" i="73"/>
  <c r="AN52" i="73" s="1"/>
  <c r="AL53" i="73"/>
  <c r="AL52" i="73" s="1"/>
  <c r="AK53" i="73"/>
  <c r="AK52" i="73" s="1"/>
  <c r="AJ53" i="73"/>
  <c r="AJ52" i="73" s="1"/>
  <c r="AH53" i="73"/>
  <c r="AH52" i="73" s="1"/>
  <c r="AG53" i="73"/>
  <c r="AF53" i="73"/>
  <c r="AF52" i="73" s="1"/>
  <c r="AD53" i="73"/>
  <c r="AD52" i="73" s="1"/>
  <c r="AC53" i="73"/>
  <c r="AC52" i="73" s="1"/>
  <c r="AB53" i="73"/>
  <c r="AB52" i="73" s="1"/>
  <c r="Y53" i="73"/>
  <c r="Y52" i="73" s="1"/>
  <c r="X53" i="73"/>
  <c r="X52" i="73" s="1"/>
  <c r="W53" i="73"/>
  <c r="V53" i="73"/>
  <c r="V52" i="73" s="1"/>
  <c r="U53" i="73"/>
  <c r="U52" i="73" s="1"/>
  <c r="S53" i="73"/>
  <c r="R53" i="73"/>
  <c r="R52" i="73" s="1"/>
  <c r="Q53" i="73"/>
  <c r="Q52" i="73" s="1"/>
  <c r="P53" i="73"/>
  <c r="P52" i="73" s="1"/>
  <c r="O53" i="73"/>
  <c r="O52" i="73" s="1"/>
  <c r="N53" i="73"/>
  <c r="N52" i="73" s="1"/>
  <c r="M53" i="73"/>
  <c r="L53" i="73"/>
  <c r="L52" i="73" s="1"/>
  <c r="K53" i="73"/>
  <c r="J53" i="73"/>
  <c r="G53" i="73"/>
  <c r="G52" i="73" s="1"/>
  <c r="BI52" i="73"/>
  <c r="AS52" i="73"/>
  <c r="AG52" i="73"/>
  <c r="W52" i="73"/>
  <c r="S52" i="73"/>
  <c r="M52" i="73"/>
  <c r="K52" i="73"/>
  <c r="J52" i="73"/>
  <c r="BN51" i="73"/>
  <c r="BG51" i="73"/>
  <c r="BF51" i="73"/>
  <c r="BE51" i="73"/>
  <c r="BD51" i="73"/>
  <c r="BC51" i="73"/>
  <c r="BB51" i="73"/>
  <c r="BA51" i="73"/>
  <c r="AZ51" i="73"/>
  <c r="AY51" i="73"/>
  <c r="AX51" i="73"/>
  <c r="AW51" i="73"/>
  <c r="AV51" i="73"/>
  <c r="BO51" i="73" s="1"/>
  <c r="AU51" i="73"/>
  <c r="AT51" i="73"/>
  <c r="AS51" i="73"/>
  <c r="Z51" i="73"/>
  <c r="H51" i="73"/>
  <c r="BO50" i="73"/>
  <c r="BN50" i="73"/>
  <c r="AZ50" i="73"/>
  <c r="AU50" i="73"/>
  <c r="AQ50" i="73"/>
  <c r="AM50" i="73"/>
  <c r="AI50" i="73"/>
  <c r="AE50" i="73"/>
  <c r="AA50" i="73"/>
  <c r="Z50" i="73"/>
  <c r="T50" i="73"/>
  <c r="BJ50" i="73" s="1"/>
  <c r="H50" i="73"/>
  <c r="BO49" i="73"/>
  <c r="BN49" i="73"/>
  <c r="AZ49" i="73"/>
  <c r="AU49" i="73"/>
  <c r="AQ49" i="73"/>
  <c r="AM49" i="73"/>
  <c r="AI49" i="73"/>
  <c r="AE49" i="73"/>
  <c r="AA49" i="73"/>
  <c r="Z49" i="73"/>
  <c r="T49" i="73"/>
  <c r="H49" i="73"/>
  <c r="BO48" i="73"/>
  <c r="BN48" i="73"/>
  <c r="AZ48" i="73"/>
  <c r="AU48" i="73"/>
  <c r="AQ48" i="73"/>
  <c r="AM48" i="73"/>
  <c r="AI48" i="73"/>
  <c r="AE48" i="73"/>
  <c r="AA48" i="73"/>
  <c r="Z48" i="73"/>
  <c r="T48" i="73"/>
  <c r="H48" i="73"/>
  <c r="BO47" i="73"/>
  <c r="BN47" i="73"/>
  <c r="AZ47" i="73"/>
  <c r="AU47" i="73"/>
  <c r="AU46" i="73" s="1"/>
  <c r="AU45" i="73" s="1"/>
  <c r="AQ47" i="73"/>
  <c r="AM47" i="73"/>
  <c r="AI47" i="73"/>
  <c r="AE47" i="73"/>
  <c r="AE46" i="73" s="1"/>
  <c r="AE45" i="73" s="1"/>
  <c r="AA47" i="73"/>
  <c r="AA46" i="73" s="1"/>
  <c r="AA45" i="73" s="1"/>
  <c r="Z47" i="73"/>
  <c r="T47" i="73"/>
  <c r="H47" i="73"/>
  <c r="BH46" i="73"/>
  <c r="BG46" i="73"/>
  <c r="BF46" i="73"/>
  <c r="BE46" i="73"/>
  <c r="BD46" i="73"/>
  <c r="BC46" i="73"/>
  <c r="BB46" i="73"/>
  <c r="BA46" i="73"/>
  <c r="AY46" i="73"/>
  <c r="AX46" i="73"/>
  <c r="AX45" i="73" s="1"/>
  <c r="AW46" i="73"/>
  <c r="AV46" i="73"/>
  <c r="AT46" i="73"/>
  <c r="AT45" i="73" s="1"/>
  <c r="AS46" i="73"/>
  <c r="AR46" i="73"/>
  <c r="AR45" i="73" s="1"/>
  <c r="AQ46" i="73"/>
  <c r="AQ45" i="73" s="1"/>
  <c r="AP46" i="73"/>
  <c r="AP45" i="73" s="1"/>
  <c r="AO46" i="73"/>
  <c r="AO45" i="73" s="1"/>
  <c r="AN46" i="73"/>
  <c r="AN45" i="73" s="1"/>
  <c r="AL46" i="73"/>
  <c r="AL45" i="73" s="1"/>
  <c r="AK46" i="73"/>
  <c r="AK45" i="73" s="1"/>
  <c r="AJ46" i="73"/>
  <c r="AJ45" i="73" s="1"/>
  <c r="AH46" i="73"/>
  <c r="AH45" i="73" s="1"/>
  <c r="AG46" i="73"/>
  <c r="AG45" i="73" s="1"/>
  <c r="AF46" i="73"/>
  <c r="AF45" i="73" s="1"/>
  <c r="AD46" i="73"/>
  <c r="AD45" i="73" s="1"/>
  <c r="AC46" i="73"/>
  <c r="AB46" i="73"/>
  <c r="AB45" i="73" s="1"/>
  <c r="Y46" i="73"/>
  <c r="Y45" i="73" s="1"/>
  <c r="X46" i="73"/>
  <c r="X45" i="73" s="1"/>
  <c r="W46" i="73"/>
  <c r="V46" i="73"/>
  <c r="U46" i="73"/>
  <c r="S46" i="73"/>
  <c r="R46" i="73"/>
  <c r="R45" i="73" s="1"/>
  <c r="Q46" i="73"/>
  <c r="Q45" i="73" s="1"/>
  <c r="P46" i="73"/>
  <c r="P45" i="73" s="1"/>
  <c r="O46" i="73"/>
  <c r="O45" i="73" s="1"/>
  <c r="N46" i="73"/>
  <c r="N45" i="73" s="1"/>
  <c r="M46" i="73"/>
  <c r="M45" i="73" s="1"/>
  <c r="L46" i="73"/>
  <c r="L45" i="73" s="1"/>
  <c r="K46" i="73"/>
  <c r="K45" i="73" s="1"/>
  <c r="J46" i="73"/>
  <c r="I46" i="73"/>
  <c r="I45" i="73" s="1"/>
  <c r="G46" i="73"/>
  <c r="BI45" i="73"/>
  <c r="BF45" i="73"/>
  <c r="AY45" i="73"/>
  <c r="AW45" i="73"/>
  <c r="AS45" i="73"/>
  <c r="AC45" i="73"/>
  <c r="W45" i="73"/>
  <c r="V45" i="73"/>
  <c r="U45" i="73"/>
  <c r="S45" i="73"/>
  <c r="J45" i="73"/>
  <c r="G45" i="73"/>
  <c r="AR44" i="73"/>
  <c r="AQ44" i="73" s="1"/>
  <c r="AN44" i="73"/>
  <c r="AM44" i="73" s="1"/>
  <c r="AI44" i="73"/>
  <c r="AE44" i="73"/>
  <c r="AA44" i="73"/>
  <c r="Z44" i="73"/>
  <c r="T44" i="73"/>
  <c r="H44" i="73"/>
  <c r="AR43" i="73"/>
  <c r="AQ43" i="73" s="1"/>
  <c r="AN43" i="73"/>
  <c r="AM43" i="73" s="1"/>
  <c r="AI43" i="73"/>
  <c r="AE43" i="73"/>
  <c r="AA43" i="73"/>
  <c r="Z43" i="73"/>
  <c r="T43" i="73"/>
  <c r="O43" i="73"/>
  <c r="N43" i="73" s="1"/>
  <c r="H43" i="73"/>
  <c r="AR42" i="73"/>
  <c r="AN42" i="73"/>
  <c r="AM42" i="73"/>
  <c r="AI42" i="73"/>
  <c r="AE42" i="73"/>
  <c r="AA42" i="73"/>
  <c r="Z42" i="73"/>
  <c r="T42" i="73"/>
  <c r="H42" i="73"/>
  <c r="AR41" i="73"/>
  <c r="AN41" i="73"/>
  <c r="AM41" i="73" s="1"/>
  <c r="AI41" i="73"/>
  <c r="AE41" i="73"/>
  <c r="AA41" i="73"/>
  <c r="Z41" i="73"/>
  <c r="T41" i="73"/>
  <c r="H41" i="73"/>
  <c r="AR40" i="73"/>
  <c r="BN40" i="73" s="1"/>
  <c r="AN40" i="73"/>
  <c r="AM40" i="73" s="1"/>
  <c r="AI40" i="73"/>
  <c r="AE40" i="73"/>
  <c r="AA40" i="73"/>
  <c r="Z40" i="73"/>
  <c r="T40" i="73"/>
  <c r="O40" i="73"/>
  <c r="H40" i="73"/>
  <c r="BN39" i="73"/>
  <c r="AV39" i="73"/>
  <c r="AQ39" i="73"/>
  <c r="AN39" i="73"/>
  <c r="AM39" i="73" s="1"/>
  <c r="AI39" i="73"/>
  <c r="AE39" i="73"/>
  <c r="AA39" i="73"/>
  <c r="Z39" i="73"/>
  <c r="T39" i="73"/>
  <c r="N39" i="73"/>
  <c r="H39" i="73"/>
  <c r="AR38" i="73"/>
  <c r="BN38" i="73" s="1"/>
  <c r="AN38" i="73"/>
  <c r="AM38" i="73" s="1"/>
  <c r="AI38" i="73"/>
  <c r="AE38" i="73"/>
  <c r="AA38" i="73"/>
  <c r="Z38" i="73"/>
  <c r="T38" i="73"/>
  <c r="N38" i="73"/>
  <c r="H38" i="73"/>
  <c r="BN37" i="73"/>
  <c r="AV37" i="73"/>
  <c r="AU37" i="73" s="1"/>
  <c r="AQ37" i="73"/>
  <c r="AN37" i="73"/>
  <c r="AM37" i="73" s="1"/>
  <c r="AI37" i="73"/>
  <c r="AE37" i="73"/>
  <c r="AA37" i="73"/>
  <c r="Z37" i="73"/>
  <c r="T37" i="73"/>
  <c r="N37" i="73"/>
  <c r="H37" i="73"/>
  <c r="BN36" i="73"/>
  <c r="BH36" i="73"/>
  <c r="BH31" i="73" s="1"/>
  <c r="AV36" i="73"/>
  <c r="AQ36" i="73"/>
  <c r="BJ36" i="73" s="1"/>
  <c r="AN36" i="73"/>
  <c r="AM36" i="73" s="1"/>
  <c r="AI36" i="73"/>
  <c r="AE36" i="73"/>
  <c r="AA36" i="73"/>
  <c r="Z36" i="73"/>
  <c r="T36" i="73"/>
  <c r="N36" i="73"/>
  <c r="J36" i="73"/>
  <c r="G36" i="73" s="1"/>
  <c r="BN35" i="73"/>
  <c r="BA35" i="73"/>
  <c r="AZ35" i="73" s="1"/>
  <c r="AV35" i="73"/>
  <c r="AU35" i="73" s="1"/>
  <c r="AQ35" i="73"/>
  <c r="AN35" i="73"/>
  <c r="AM35" i="73" s="1"/>
  <c r="AI35" i="73"/>
  <c r="AE35" i="73"/>
  <c r="AA35" i="73"/>
  <c r="Z35" i="73"/>
  <c r="T35" i="73"/>
  <c r="N35" i="73"/>
  <c r="J35" i="73"/>
  <c r="H35" i="73" s="1"/>
  <c r="BN34" i="73"/>
  <c r="AV34" i="73"/>
  <c r="AQ34" i="73"/>
  <c r="BJ34" i="73" s="1"/>
  <c r="AN34" i="73"/>
  <c r="AM34" i="73" s="1"/>
  <c r="AI34" i="73"/>
  <c r="AE34" i="73"/>
  <c r="AA34" i="73"/>
  <c r="Z34" i="73"/>
  <c r="T34" i="73"/>
  <c r="N34" i="73"/>
  <c r="J34" i="73"/>
  <c r="BO33" i="73"/>
  <c r="BN33" i="73"/>
  <c r="AV33" i="73"/>
  <c r="AU33" i="73" s="1"/>
  <c r="AQ33" i="73"/>
  <c r="AN33" i="73"/>
  <c r="AI33" i="73"/>
  <c r="AE33" i="73"/>
  <c r="AA33" i="73"/>
  <c r="Z33" i="73"/>
  <c r="T33" i="73"/>
  <c r="N33" i="73"/>
  <c r="J33" i="73"/>
  <c r="BN32" i="73"/>
  <c r="AV32" i="73"/>
  <c r="BO32" i="73" s="1"/>
  <c r="AQ32" i="73"/>
  <c r="AN32" i="73"/>
  <c r="AM32" i="73" s="1"/>
  <c r="AI32" i="73"/>
  <c r="AE32" i="73"/>
  <c r="AA32" i="73"/>
  <c r="Z32" i="73"/>
  <c r="T32" i="73"/>
  <c r="N32" i="73"/>
  <c r="J32" i="73"/>
  <c r="BG31" i="73"/>
  <c r="BF31" i="73"/>
  <c r="BF30" i="73" s="1"/>
  <c r="BE31" i="73"/>
  <c r="BE30" i="73" s="1"/>
  <c r="BD31" i="73"/>
  <c r="BC31" i="73"/>
  <c r="BC30" i="73" s="1"/>
  <c r="BB31" i="73"/>
  <c r="BB30" i="73" s="1"/>
  <c r="AY31" i="73"/>
  <c r="AX31" i="73"/>
  <c r="AX30" i="73" s="1"/>
  <c r="AW31" i="73"/>
  <c r="AW30" i="73" s="1"/>
  <c r="AT31" i="73"/>
  <c r="AT30" i="73" s="1"/>
  <c r="AS31" i="73"/>
  <c r="AS30" i="73" s="1"/>
  <c r="AP31" i="73"/>
  <c r="AP30" i="73" s="1"/>
  <c r="AO31" i="73"/>
  <c r="AO30" i="73" s="1"/>
  <c r="AL31" i="73"/>
  <c r="AL30" i="73" s="1"/>
  <c r="AK31" i="73"/>
  <c r="AK30" i="73" s="1"/>
  <c r="AJ31" i="73"/>
  <c r="AH31" i="73"/>
  <c r="AH30" i="73" s="1"/>
  <c r="AG31" i="73"/>
  <c r="AG30" i="73" s="1"/>
  <c r="AF31" i="73"/>
  <c r="AF30" i="73" s="1"/>
  <c r="AD31" i="73"/>
  <c r="AD30" i="73" s="1"/>
  <c r="AC31" i="73"/>
  <c r="AC30" i="73" s="1"/>
  <c r="AB31" i="73"/>
  <c r="AB30" i="73" s="1"/>
  <c r="Y31" i="73"/>
  <c r="Y30" i="73" s="1"/>
  <c r="X31" i="73"/>
  <c r="X30" i="73" s="1"/>
  <c r="W31" i="73"/>
  <c r="V31" i="73"/>
  <c r="V30" i="73" s="1"/>
  <c r="U31" i="73"/>
  <c r="U30" i="73" s="1"/>
  <c r="S31" i="73"/>
  <c r="S30" i="73" s="1"/>
  <c r="R31" i="73"/>
  <c r="R30" i="73" s="1"/>
  <c r="Q31" i="73"/>
  <c r="Q30" i="73" s="1"/>
  <c r="P31" i="73"/>
  <c r="P30" i="73" s="1"/>
  <c r="M31" i="73"/>
  <c r="M30" i="73" s="1"/>
  <c r="L31" i="73"/>
  <c r="K31" i="73"/>
  <c r="K30" i="73" s="1"/>
  <c r="I31" i="73"/>
  <c r="I30" i="73" s="1"/>
  <c r="BI30" i="73"/>
  <c r="BG30" i="73"/>
  <c r="BD30" i="73"/>
  <c r="AY30" i="73"/>
  <c r="AJ30" i="73"/>
  <c r="W30" i="73"/>
  <c r="L30" i="73"/>
  <c r="Z29" i="73"/>
  <c r="H29" i="73"/>
  <c r="BO28" i="73"/>
  <c r="BN28" i="73"/>
  <c r="AZ28" i="73"/>
  <c r="AU28" i="73"/>
  <c r="AQ28" i="73"/>
  <c r="AN28" i="73"/>
  <c r="AM28" i="73" s="1"/>
  <c r="AJ28" i="73"/>
  <c r="AI28" i="73" s="1"/>
  <c r="AF28" i="73"/>
  <c r="AE28" i="73" s="1"/>
  <c r="AA28" i="73"/>
  <c r="Z28" i="73"/>
  <c r="T28" i="73"/>
  <c r="H28" i="73"/>
  <c r="G28" i="73"/>
  <c r="BO27" i="73"/>
  <c r="BN27" i="73"/>
  <c r="AZ27" i="73"/>
  <c r="AU27" i="73"/>
  <c r="AU26" i="73" s="1"/>
  <c r="AU25" i="73" s="1"/>
  <c r="AQ27" i="73"/>
  <c r="AN27" i="73"/>
  <c r="AM27" i="73" s="1"/>
  <c r="AJ27" i="73"/>
  <c r="AI27" i="73"/>
  <c r="AE27" i="73"/>
  <c r="AA27" i="73"/>
  <c r="Z27" i="73"/>
  <c r="T27" i="73"/>
  <c r="H27" i="73"/>
  <c r="G27" i="73"/>
  <c r="BM26" i="73"/>
  <c r="BM25" i="73" s="1"/>
  <c r="BL26" i="73"/>
  <c r="BL25" i="73" s="1"/>
  <c r="BK26" i="73"/>
  <c r="BK25" i="73" s="1"/>
  <c r="BI26" i="73"/>
  <c r="BI25" i="73" s="1"/>
  <c r="BH26" i="73"/>
  <c r="BH25" i="73" s="1"/>
  <c r="BG26" i="73"/>
  <c r="BG25" i="73" s="1"/>
  <c r="BF26" i="73"/>
  <c r="BE26" i="73"/>
  <c r="BE25" i="73" s="1"/>
  <c r="BD26" i="73"/>
  <c r="BC26" i="73"/>
  <c r="BC25" i="73" s="1"/>
  <c r="BB26" i="73"/>
  <c r="BA26" i="73"/>
  <c r="BA25" i="73" s="1"/>
  <c r="AY26" i="73"/>
  <c r="AY25" i="73" s="1"/>
  <c r="AX26" i="73"/>
  <c r="AX25" i="73" s="1"/>
  <c r="AW26" i="73"/>
  <c r="AW25" i="73" s="1"/>
  <c r="AV26" i="73"/>
  <c r="AV25" i="73" s="1"/>
  <c r="AT26" i="73"/>
  <c r="AS26" i="73"/>
  <c r="AS25" i="73" s="1"/>
  <c r="AR26" i="73"/>
  <c r="AR25" i="73" s="1"/>
  <c r="AP26" i="73"/>
  <c r="AP25" i="73" s="1"/>
  <c r="AO26" i="73"/>
  <c r="AO25" i="73" s="1"/>
  <c r="AL26" i="73"/>
  <c r="AK26" i="73"/>
  <c r="AK25" i="73" s="1"/>
  <c r="AH26" i="73"/>
  <c r="AH25" i="73" s="1"/>
  <c r="AG26" i="73"/>
  <c r="AG25" i="73" s="1"/>
  <c r="AD26" i="73"/>
  <c r="AD25" i="73" s="1"/>
  <c r="AC26" i="73"/>
  <c r="AC25" i="73" s="1"/>
  <c r="AB26" i="73"/>
  <c r="Y26" i="73"/>
  <c r="Y25" i="73" s="1"/>
  <c r="X26" i="73"/>
  <c r="X25" i="73" s="1"/>
  <c r="W26" i="73"/>
  <c r="W25" i="73" s="1"/>
  <c r="V26" i="73"/>
  <c r="V25" i="73" s="1"/>
  <c r="U26" i="73"/>
  <c r="U25" i="73" s="1"/>
  <c r="S26" i="73"/>
  <c r="S25" i="73" s="1"/>
  <c r="R26" i="73"/>
  <c r="R25" i="73" s="1"/>
  <c r="Q26" i="73"/>
  <c r="Q25" i="73" s="1"/>
  <c r="P26" i="73"/>
  <c r="O26" i="73"/>
  <c r="O25" i="73" s="1"/>
  <c r="N26" i="73"/>
  <c r="N25" i="73" s="1"/>
  <c r="M26" i="73"/>
  <c r="M25" i="73" s="1"/>
  <c r="L26" i="73"/>
  <c r="L25" i="73" s="1"/>
  <c r="K26" i="73"/>
  <c r="K25" i="73" s="1"/>
  <c r="J26" i="73"/>
  <c r="I26" i="73"/>
  <c r="I25" i="73" s="1"/>
  <c r="H26" i="73"/>
  <c r="H25" i="73" s="1"/>
  <c r="BF25" i="73"/>
  <c r="BD25" i="73"/>
  <c r="BB25" i="73"/>
  <c r="AT25" i="73"/>
  <c r="AL25" i="73"/>
  <c r="AB25" i="73"/>
  <c r="P25" i="73"/>
  <c r="J25" i="73"/>
  <c r="Z24" i="73"/>
  <c r="H24" i="73"/>
  <c r="BN23" i="73"/>
  <c r="AR23" i="73"/>
  <c r="AV23" i="73" s="1"/>
  <c r="AQ23" i="73"/>
  <c r="AM23" i="73"/>
  <c r="AI23" i="73"/>
  <c r="AE23" i="73"/>
  <c r="AA23" i="73"/>
  <c r="Z23" i="73"/>
  <c r="T23" i="73"/>
  <c r="I23" i="73"/>
  <c r="G23" i="73" s="1"/>
  <c r="H23" i="73"/>
  <c r="H21" i="73" s="1"/>
  <c r="H20" i="73" s="1"/>
  <c r="AR22" i="73"/>
  <c r="BN22" i="73" s="1"/>
  <c r="AQ22" i="73"/>
  <c r="AM22" i="73"/>
  <c r="AI22" i="73"/>
  <c r="AE22" i="73"/>
  <c r="AA22" i="73"/>
  <c r="Z22" i="73"/>
  <c r="T22" i="73"/>
  <c r="H22" i="73"/>
  <c r="G22" i="73"/>
  <c r="BH21" i="73"/>
  <c r="BH20" i="73" s="1"/>
  <c r="BG21" i="73"/>
  <c r="BG20" i="73" s="1"/>
  <c r="BF21" i="73"/>
  <c r="BE21" i="73"/>
  <c r="BE20" i="73" s="1"/>
  <c r="BD21" i="73"/>
  <c r="BD20" i="73" s="1"/>
  <c r="BC21" i="73"/>
  <c r="BC20" i="73" s="1"/>
  <c r="BB21" i="73"/>
  <c r="AY21" i="73"/>
  <c r="AY20" i="73" s="1"/>
  <c r="AX21" i="73"/>
  <c r="AX20" i="73" s="1"/>
  <c r="AW21" i="73"/>
  <c r="AW20" i="73" s="1"/>
  <c r="AT21" i="73"/>
  <c r="AS21" i="73"/>
  <c r="AS20" i="73" s="1"/>
  <c r="AR21" i="73"/>
  <c r="AR20" i="73" s="1"/>
  <c r="AP21" i="73"/>
  <c r="AP20" i="73" s="1"/>
  <c r="AO21" i="73"/>
  <c r="AO20" i="73" s="1"/>
  <c r="AN21" i="73"/>
  <c r="AN20" i="73" s="1"/>
  <c r="AM21" i="73"/>
  <c r="AM20" i="73" s="1"/>
  <c r="AL21" i="73"/>
  <c r="AL20" i="73" s="1"/>
  <c r="AK21" i="73"/>
  <c r="AK20" i="73" s="1"/>
  <c r="AJ21" i="73"/>
  <c r="AJ20" i="73" s="1"/>
  <c r="AH21" i="73"/>
  <c r="AG21" i="73"/>
  <c r="AG20" i="73" s="1"/>
  <c r="AF21" i="73"/>
  <c r="AE21" i="73"/>
  <c r="AE20" i="73" s="1"/>
  <c r="AD21" i="73"/>
  <c r="AD20" i="73" s="1"/>
  <c r="AC21" i="73"/>
  <c r="AC20" i="73" s="1"/>
  <c r="AB21" i="73"/>
  <c r="Y21" i="73"/>
  <c r="Y20" i="73" s="1"/>
  <c r="X21" i="73"/>
  <c r="X20" i="73" s="1"/>
  <c r="W21" i="73"/>
  <c r="W20" i="73" s="1"/>
  <c r="V21" i="73"/>
  <c r="U21" i="73"/>
  <c r="U20" i="73" s="1"/>
  <c r="S21" i="73"/>
  <c r="S20" i="73" s="1"/>
  <c r="R21" i="73"/>
  <c r="R20" i="73" s="1"/>
  <c r="Q21" i="73"/>
  <c r="Q20" i="73" s="1"/>
  <c r="P21" i="73"/>
  <c r="P20" i="73" s="1"/>
  <c r="O21" i="73"/>
  <c r="O20" i="73" s="1"/>
  <c r="N21" i="73"/>
  <c r="N20" i="73" s="1"/>
  <c r="M21" i="73"/>
  <c r="M20" i="73" s="1"/>
  <c r="L21" i="73"/>
  <c r="L20" i="73" s="1"/>
  <c r="K21" i="73"/>
  <c r="K20" i="73" s="1"/>
  <c r="J21" i="73"/>
  <c r="J20" i="73" s="1"/>
  <c r="BI20" i="73"/>
  <c r="BF20" i="73"/>
  <c r="BB20" i="73"/>
  <c r="AT20" i="73"/>
  <c r="AH20" i="73"/>
  <c r="AF20" i="73"/>
  <c r="AB20" i="73"/>
  <c r="V20" i="73"/>
  <c r="BN19" i="73"/>
  <c r="Z19" i="73"/>
  <c r="H19" i="73"/>
  <c r="BN18" i="73"/>
  <c r="Z18" i="73"/>
  <c r="H18" i="73"/>
  <c r="BN17" i="73"/>
  <c r="Z17" i="73"/>
  <c r="H17" i="73"/>
  <c r="BH16" i="73"/>
  <c r="BH11" i="73" s="1"/>
  <c r="BG16" i="73"/>
  <c r="BF16" i="73"/>
  <c r="BE16" i="73"/>
  <c r="BD16" i="73"/>
  <c r="BC16" i="73"/>
  <c r="BB16" i="73"/>
  <c r="BA16" i="73"/>
  <c r="AZ16" i="73"/>
  <c r="AY16" i="73"/>
  <c r="AX16" i="73"/>
  <c r="AW16" i="73"/>
  <c r="AV16" i="73"/>
  <c r="AU16" i="73"/>
  <c r="AT16" i="73"/>
  <c r="AS16" i="73"/>
  <c r="AR16" i="73"/>
  <c r="AQ16" i="73"/>
  <c r="AP16" i="73"/>
  <c r="AO16" i="73"/>
  <c r="AN16" i="73"/>
  <c r="AM16" i="73"/>
  <c r="AL16" i="73"/>
  <c r="AK16" i="73"/>
  <c r="AJ16" i="73"/>
  <c r="AI16" i="73"/>
  <c r="AH16" i="73"/>
  <c r="AG16" i="73"/>
  <c r="AF16" i="73"/>
  <c r="AE16" i="73"/>
  <c r="AD16" i="73"/>
  <c r="AC16" i="73"/>
  <c r="AB16" i="73"/>
  <c r="AA16" i="73"/>
  <c r="Y16" i="73"/>
  <c r="X16" i="73"/>
  <c r="W16" i="73"/>
  <c r="V16" i="73"/>
  <c r="U16" i="73"/>
  <c r="U11" i="73" s="1"/>
  <c r="T16" i="73"/>
  <c r="S16" i="73"/>
  <c r="S11" i="73" s="1"/>
  <c r="R16" i="73"/>
  <c r="Q16" i="73"/>
  <c r="Q11" i="73" s="1"/>
  <c r="P16" i="73"/>
  <c r="O16" i="73"/>
  <c r="N16" i="73"/>
  <c r="M16" i="73"/>
  <c r="L16" i="73"/>
  <c r="K16" i="73"/>
  <c r="J16" i="73"/>
  <c r="I16" i="73"/>
  <c r="G16" i="73"/>
  <c r="BO15" i="73"/>
  <c r="BN15" i="73"/>
  <c r="AZ15" i="73"/>
  <c r="AU15" i="73"/>
  <c r="AQ15" i="73"/>
  <c r="BJ15" i="73" s="1"/>
  <c r="AM15" i="73"/>
  <c r="AI15" i="73"/>
  <c r="AE15" i="73"/>
  <c r="AA15" i="73"/>
  <c r="Z15" i="73"/>
  <c r="T15" i="73"/>
  <c r="N15" i="73"/>
  <c r="H15" i="73"/>
  <c r="BO14" i="73"/>
  <c r="BN14" i="73"/>
  <c r="AZ14" i="73"/>
  <c r="AU14" i="73"/>
  <c r="AQ14" i="73"/>
  <c r="AM14" i="73"/>
  <c r="AI14" i="73"/>
  <c r="AE14" i="73"/>
  <c r="AA14" i="73"/>
  <c r="Z14" i="73"/>
  <c r="T14" i="73"/>
  <c r="N14" i="73"/>
  <c r="H14" i="73"/>
  <c r="BO13" i="73"/>
  <c r="AZ13" i="73"/>
  <c r="AU13" i="73"/>
  <c r="AR13" i="73"/>
  <c r="BN13" i="73" s="1"/>
  <c r="AM13" i="73"/>
  <c r="AI13" i="73"/>
  <c r="AE13" i="73"/>
  <c r="AA13" i="73"/>
  <c r="Z13" i="73"/>
  <c r="T13" i="73"/>
  <c r="P13" i="73"/>
  <c r="P12" i="73" s="1"/>
  <c r="P11" i="73" s="1"/>
  <c r="H13" i="73"/>
  <c r="BI12" i="73"/>
  <c r="BH12" i="73"/>
  <c r="BG12" i="73"/>
  <c r="BF12" i="73"/>
  <c r="BE12" i="73"/>
  <c r="BE11" i="73" s="1"/>
  <c r="BD12" i="73"/>
  <c r="BC12" i="73"/>
  <c r="BC11" i="73" s="1"/>
  <c r="BB12" i="73"/>
  <c r="BA12" i="73"/>
  <c r="AY12" i="73"/>
  <c r="AX12" i="73"/>
  <c r="AX11" i="73" s="1"/>
  <c r="AW12" i="73"/>
  <c r="AV12" i="73"/>
  <c r="AT12" i="73"/>
  <c r="AS12" i="73"/>
  <c r="AS11" i="73" s="1"/>
  <c r="AP12" i="73"/>
  <c r="AO12" i="73"/>
  <c r="AO11" i="73" s="1"/>
  <c r="AN12" i="73"/>
  <c r="AL12" i="73"/>
  <c r="AK12" i="73"/>
  <c r="AJ12" i="73"/>
  <c r="AH12" i="73"/>
  <c r="AG12" i="73"/>
  <c r="AG11" i="73" s="1"/>
  <c r="AF12" i="73"/>
  <c r="AD12" i="73"/>
  <c r="AC12" i="73"/>
  <c r="AB12" i="73"/>
  <c r="AB11" i="73" s="1"/>
  <c r="Y12" i="73"/>
  <c r="X12" i="73"/>
  <c r="X11" i="73" s="1"/>
  <c r="W12" i="73"/>
  <c r="V12" i="73"/>
  <c r="U12" i="73"/>
  <c r="T12" i="73"/>
  <c r="T11" i="73" s="1"/>
  <c r="S12" i="73"/>
  <c r="R12" i="73"/>
  <c r="Q12" i="73"/>
  <c r="O12" i="73"/>
  <c r="M12" i="73"/>
  <c r="M11" i="73" s="1"/>
  <c r="L12" i="73"/>
  <c r="K12" i="73"/>
  <c r="J12" i="73"/>
  <c r="I12" i="73"/>
  <c r="I11" i="73" s="1"/>
  <c r="G12" i="73"/>
  <c r="G11" i="73" s="1"/>
  <c r="BI11" i="73"/>
  <c r="BA11" i="73"/>
  <c r="AW11" i="73"/>
  <c r="AK11" i="73"/>
  <c r="Y11" i="73"/>
  <c r="L11" i="73"/>
  <c r="BA45" i="73" l="1"/>
  <c r="AH11" i="73"/>
  <c r="AH10" i="73" s="1"/>
  <c r="AN11" i="73"/>
  <c r="BD11" i="73"/>
  <c r="AZ12" i="73"/>
  <c r="AZ11" i="73" s="1"/>
  <c r="Z16" i="73"/>
  <c r="BA32" i="73"/>
  <c r="AZ32" i="73" s="1"/>
  <c r="BJ47" i="73"/>
  <c r="AU56" i="73"/>
  <c r="BY61" i="73"/>
  <c r="AH61" i="73"/>
  <c r="AN61" i="73"/>
  <c r="AS61" i="73"/>
  <c r="AX61" i="73"/>
  <c r="AX10" i="73" s="1"/>
  <c r="BC61" i="73"/>
  <c r="BG61" i="73"/>
  <c r="AL69" i="73"/>
  <c r="AM81" i="73"/>
  <c r="BJ83" i="73"/>
  <c r="AM85" i="73"/>
  <c r="AM88" i="73"/>
  <c r="K11" i="73"/>
  <c r="AJ11" i="73"/>
  <c r="AV11" i="73"/>
  <c r="BJ33" i="73"/>
  <c r="H46" i="73"/>
  <c r="AF11" i="73"/>
  <c r="BB11" i="73"/>
  <c r="BF11" i="73"/>
  <c r="BJ14" i="73"/>
  <c r="AY11" i="73"/>
  <c r="AU32" i="73"/>
  <c r="G35" i="73"/>
  <c r="BA37" i="73"/>
  <c r="AZ37" i="73" s="1"/>
  <c r="BJ43" i="73"/>
  <c r="BC52" i="73"/>
  <c r="BG52" i="73"/>
  <c r="I61" i="73"/>
  <c r="Q61" i="73"/>
  <c r="V61" i="73"/>
  <c r="AV61" i="73"/>
  <c r="BA61" i="73"/>
  <c r="AU61" i="73"/>
  <c r="AU77" i="73"/>
  <c r="AM79" i="73"/>
  <c r="AK61" i="73"/>
  <c r="AW69" i="73"/>
  <c r="H12" i="73"/>
  <c r="AA12" i="73"/>
  <c r="AA11" i="73" s="1"/>
  <c r="AQ13" i="73"/>
  <c r="AQ12" i="73" s="1"/>
  <c r="AQ11" i="73" s="1"/>
  <c r="Z12" i="73"/>
  <c r="AM12" i="73"/>
  <c r="AM11" i="73" s="1"/>
  <c r="N12" i="73"/>
  <c r="N11" i="73" s="1"/>
  <c r="BJ27" i="73"/>
  <c r="Z26" i="73"/>
  <c r="Z25" i="73" s="1"/>
  <c r="BJ35" i="73"/>
  <c r="AV38" i="73"/>
  <c r="AU38" i="73" s="1"/>
  <c r="BE45" i="73"/>
  <c r="BB45" i="73"/>
  <c r="Z53" i="73"/>
  <c r="Z52" i="73" s="1"/>
  <c r="H59" i="73"/>
  <c r="BJ59" i="73"/>
  <c r="AA61" i="73"/>
  <c r="AT61" i="73"/>
  <c r="AY61" i="73"/>
  <c r="AY10" i="73" s="1"/>
  <c r="BD61" i="73"/>
  <c r="BH61" i="73"/>
  <c r="BJ63" i="73"/>
  <c r="BJ65" i="73"/>
  <c r="AG61" i="73"/>
  <c r="AL61" i="73"/>
  <c r="AM75" i="73"/>
  <c r="BA75" i="73"/>
  <c r="AZ75" i="73" s="1"/>
  <c r="BJ76" i="73"/>
  <c r="BN86" i="73"/>
  <c r="AM89" i="73"/>
  <c r="BG11" i="73"/>
  <c r="H16" i="73"/>
  <c r="T21" i="73"/>
  <c r="T20" i="73" s="1"/>
  <c r="AI21" i="73"/>
  <c r="AI20" i="73" s="1"/>
  <c r="AA21" i="73"/>
  <c r="AA20" i="73" s="1"/>
  <c r="T26" i="73"/>
  <c r="T25" i="73" s="1"/>
  <c r="AI26" i="73"/>
  <c r="AI25" i="73" s="1"/>
  <c r="G26" i="73"/>
  <c r="G25" i="73" s="1"/>
  <c r="BO35" i="73"/>
  <c r="BO57" i="73"/>
  <c r="BJ58" i="73"/>
  <c r="U61" i="73"/>
  <c r="U10" i="73" s="1"/>
  <c r="Y61" i="73"/>
  <c r="AO70" i="73"/>
  <c r="AO69" i="73" s="1"/>
  <c r="X69" i="73"/>
  <c r="AN86" i="73"/>
  <c r="BO88" i="73"/>
  <c r="BO89" i="73"/>
  <c r="O11" i="73"/>
  <c r="W11" i="73"/>
  <c r="AC11" i="73"/>
  <c r="AC10" i="73" s="1"/>
  <c r="G21" i="73"/>
  <c r="G20" i="73" s="1"/>
  <c r="BJ44" i="73"/>
  <c r="BC45" i="73"/>
  <c r="Z46" i="73"/>
  <c r="Z45" i="73" s="1"/>
  <c r="AI46" i="73"/>
  <c r="AI45" i="73" s="1"/>
  <c r="AZ46" i="73"/>
  <c r="AZ45" i="73" s="1"/>
  <c r="AE53" i="73"/>
  <c r="AE52" i="73" s="1"/>
  <c r="AR61" i="73"/>
  <c r="M69" i="73"/>
  <c r="BY69" i="73"/>
  <c r="AM72" i="73"/>
  <c r="T70" i="73"/>
  <c r="AM78" i="73"/>
  <c r="BJ80" i="73"/>
  <c r="AM82" i="73"/>
  <c r="BJ84" i="73"/>
  <c r="AJ86" i="73"/>
  <c r="BA23" i="73"/>
  <c r="AZ23" i="73" s="1"/>
  <c r="AU23" i="73"/>
  <c r="BO23" i="73"/>
  <c r="H34" i="73"/>
  <c r="G34" i="73"/>
  <c r="BH30" i="73"/>
  <c r="BJ48" i="73"/>
  <c r="T46" i="73"/>
  <c r="T45" i="73" s="1"/>
  <c r="AQ26" i="73"/>
  <c r="AQ25" i="73" s="1"/>
  <c r="BH45" i="73"/>
  <c r="BY45" i="73" s="1"/>
  <c r="BN46" i="73"/>
  <c r="H32" i="73"/>
  <c r="G32" i="73"/>
  <c r="AA31" i="73"/>
  <c r="AA30" i="73" s="1"/>
  <c r="BO39" i="73"/>
  <c r="AU39" i="73"/>
  <c r="BA39" i="73"/>
  <c r="AZ39" i="73" s="1"/>
  <c r="AM26" i="73"/>
  <c r="AM25" i="73" s="1"/>
  <c r="AE61" i="73"/>
  <c r="BB61" i="73"/>
  <c r="BB10" i="73" s="1"/>
  <c r="BJ73" i="73"/>
  <c r="AA86" i="73"/>
  <c r="BO26" i="73"/>
  <c r="BO25" i="73" s="1"/>
  <c r="AM46" i="73"/>
  <c r="AM45" i="73" s="1"/>
  <c r="T53" i="73"/>
  <c r="T52" i="73" s="1"/>
  <c r="AI53" i="73"/>
  <c r="AI52" i="73" s="1"/>
  <c r="BE52" i="73"/>
  <c r="AB61" i="73"/>
  <c r="AB10" i="73" s="1"/>
  <c r="H62" i="73"/>
  <c r="H61" i="73" s="1"/>
  <c r="U69" i="73"/>
  <c r="AS69" i="73"/>
  <c r="AI12" i="73"/>
  <c r="AI11" i="73" s="1"/>
  <c r="I21" i="73"/>
  <c r="I20" i="73" s="1"/>
  <c r="AA26" i="73"/>
  <c r="AA25" i="73" s="1"/>
  <c r="AZ26" i="73"/>
  <c r="AZ25" i="73" s="1"/>
  <c r="AE26" i="73"/>
  <c r="AE25" i="73" s="1"/>
  <c r="T31" i="73"/>
  <c r="T30" i="73" s="1"/>
  <c r="AI31" i="73"/>
  <c r="AI30" i="73" s="1"/>
  <c r="J31" i="73"/>
  <c r="J30" i="73" s="1"/>
  <c r="BJ37" i="73"/>
  <c r="AQ38" i="73"/>
  <c r="BJ38" i="73" s="1"/>
  <c r="BJ39" i="73"/>
  <c r="AV44" i="73"/>
  <c r="BA44" i="73" s="1"/>
  <c r="AZ44" i="73" s="1"/>
  <c r="H55" i="73"/>
  <c r="AA53" i="73"/>
  <c r="AA52" i="73" s="1"/>
  <c r="BJ56" i="73"/>
  <c r="AV58" i="73"/>
  <c r="BO58" i="73" s="1"/>
  <c r="AV59" i="73"/>
  <c r="AU59" i="73" s="1"/>
  <c r="K61" i="73"/>
  <c r="O61" i="73"/>
  <c r="S61" i="73"/>
  <c r="X61" i="73"/>
  <c r="X10" i="73" s="1"/>
  <c r="AQ62" i="73"/>
  <c r="AQ61" i="73" s="1"/>
  <c r="Z62" i="73"/>
  <c r="Z61" i="73" s="1"/>
  <c r="AM62" i="73"/>
  <c r="AM61" i="73" s="1"/>
  <c r="BJ64" i="73"/>
  <c r="AI62" i="73"/>
  <c r="AI61" i="73" s="1"/>
  <c r="BN66" i="73"/>
  <c r="BO66" i="73"/>
  <c r="N69" i="73"/>
  <c r="S69" i="73"/>
  <c r="W69" i="73"/>
  <c r="BC69" i="73"/>
  <c r="BG69" i="73"/>
  <c r="AE70" i="73"/>
  <c r="AE69" i="73" s="1"/>
  <c r="BJ72" i="73"/>
  <c r="AU75" i="73"/>
  <c r="AM76" i="73"/>
  <c r="BA77" i="73"/>
  <c r="AZ77" i="73" s="1"/>
  <c r="BJ78" i="73"/>
  <c r="BJ81" i="73"/>
  <c r="AM83" i="73"/>
  <c r="BJ85" i="73"/>
  <c r="BE69" i="73"/>
  <c r="BZ86" i="73"/>
  <c r="BY89" i="73" s="1"/>
  <c r="BZ89" i="73" s="1"/>
  <c r="BO87" i="73"/>
  <c r="BJ88" i="73"/>
  <c r="AO61" i="73"/>
  <c r="AW61" i="73"/>
  <c r="AW10" i="73" s="1"/>
  <c r="BF61" i="73"/>
  <c r="BF10" i="73" s="1"/>
  <c r="H86" i="73"/>
  <c r="AU86" i="73"/>
  <c r="AM53" i="73"/>
  <c r="AM52" i="73" s="1"/>
  <c r="AF61" i="73"/>
  <c r="BJ75" i="73"/>
  <c r="Y69" i="73"/>
  <c r="AM87" i="73"/>
  <c r="Q10" i="73"/>
  <c r="AG10" i="73"/>
  <c r="AR12" i="73"/>
  <c r="AR11" i="73" s="1"/>
  <c r="Z21" i="73"/>
  <c r="Z20" i="73" s="1"/>
  <c r="BN26" i="73"/>
  <c r="BN25" i="73" s="1"/>
  <c r="BJ28" i="73"/>
  <c r="BJ26" i="73" s="1"/>
  <c r="BJ25" i="73" s="1"/>
  <c r="Z31" i="73"/>
  <c r="Z30" i="73" s="1"/>
  <c r="H45" i="73"/>
  <c r="BG45" i="73"/>
  <c r="BD52" i="73"/>
  <c r="BH52" i="73"/>
  <c r="BY52" i="73" s="1"/>
  <c r="AZ53" i="73"/>
  <c r="AZ52" i="73" s="1"/>
  <c r="L61" i="73"/>
  <c r="L10" i="73" s="1"/>
  <c r="P61" i="73"/>
  <c r="BN62" i="73"/>
  <c r="BE61" i="73"/>
  <c r="BJ68" i="73"/>
  <c r="K69" i="73"/>
  <c r="O69" i="73"/>
  <c r="AD69" i="73"/>
  <c r="BJ71" i="73"/>
  <c r="BJ74" i="73"/>
  <c r="BJ77" i="73"/>
  <c r="BJ79" i="73"/>
  <c r="AM80" i="73"/>
  <c r="BJ82" i="73"/>
  <c r="AM84" i="73"/>
  <c r="AQ86" i="73"/>
  <c r="AV86" i="73"/>
  <c r="BO86" i="73" s="1"/>
  <c r="Z86" i="73"/>
  <c r="AU83" i="73"/>
  <c r="BA83" i="73"/>
  <c r="AZ83" i="73" s="1"/>
  <c r="BO83" i="73"/>
  <c r="M10" i="73"/>
  <c r="AS10" i="73"/>
  <c r="AD11" i="73"/>
  <c r="AD10" i="73" s="1"/>
  <c r="AT11" i="73"/>
  <c r="AU12" i="73"/>
  <c r="AU11" i="73" s="1"/>
  <c r="BJ22" i="73"/>
  <c r="AM33" i="73"/>
  <c r="AM31" i="73" s="1"/>
  <c r="AM30" i="73" s="1"/>
  <c r="AN31" i="73"/>
  <c r="AN30" i="73" s="1"/>
  <c r="AU36" i="73"/>
  <c r="BO36" i="73"/>
  <c r="BA36" i="73"/>
  <c r="AZ36" i="73" s="1"/>
  <c r="N40" i="73"/>
  <c r="N31" i="73" s="1"/>
  <c r="N30" i="73" s="1"/>
  <c r="O31" i="73"/>
  <c r="O30" i="73" s="1"/>
  <c r="BJ55" i="73"/>
  <c r="AV55" i="73"/>
  <c r="AQ53" i="73"/>
  <c r="AQ52" i="73" s="1"/>
  <c r="AA70" i="73"/>
  <c r="AA69" i="73" s="1"/>
  <c r="AQ42" i="73"/>
  <c r="BJ42" i="73" s="1"/>
  <c r="AV42" i="73"/>
  <c r="BN42" i="73"/>
  <c r="R11" i="73"/>
  <c r="R10" i="73" s="1"/>
  <c r="AE12" i="73"/>
  <c r="AE11" i="73" s="1"/>
  <c r="BJ57" i="73"/>
  <c r="G70" i="73"/>
  <c r="G69" i="73" s="1"/>
  <c r="Z70" i="73"/>
  <c r="BO78" i="73"/>
  <c r="AU78" i="73"/>
  <c r="BA78" i="73"/>
  <c r="AZ78" i="73" s="1"/>
  <c r="AQ40" i="73"/>
  <c r="BJ40" i="73" s="1"/>
  <c r="AR31" i="73"/>
  <c r="AV40" i="73"/>
  <c r="BE10" i="73"/>
  <c r="J11" i="73"/>
  <c r="V11" i="73"/>
  <c r="V10" i="73" s="1"/>
  <c r="AP11" i="73"/>
  <c r="AP10" i="73" s="1"/>
  <c r="BO12" i="73"/>
  <c r="BN12" i="73"/>
  <c r="BJ32" i="73"/>
  <c r="H33" i="73"/>
  <c r="G33" i="73"/>
  <c r="BN41" i="73"/>
  <c r="AV41" i="73"/>
  <c r="AQ41" i="73"/>
  <c r="BJ41" i="73" s="1"/>
  <c r="BI10" i="73"/>
  <c r="AK10" i="73"/>
  <c r="AL11" i="73"/>
  <c r="AL10" i="73" s="1"/>
  <c r="BJ13" i="73"/>
  <c r="BJ23" i="73"/>
  <c r="AQ21" i="73"/>
  <c r="AQ20" i="73" s="1"/>
  <c r="AJ26" i="73"/>
  <c r="AJ25" i="73" s="1"/>
  <c r="AE31" i="73"/>
  <c r="AE30" i="73" s="1"/>
  <c r="BO34" i="73"/>
  <c r="AU34" i="73"/>
  <c r="BA34" i="73"/>
  <c r="AZ34" i="73" s="1"/>
  <c r="AU44" i="73"/>
  <c r="BO54" i="73"/>
  <c r="AU54" i="73"/>
  <c r="T62" i="73"/>
  <c r="T61" i="73" s="1"/>
  <c r="AZ62" i="73"/>
  <c r="AZ61" i="73" s="1"/>
  <c r="BO74" i="73"/>
  <c r="AU74" i="73"/>
  <c r="BA74" i="73"/>
  <c r="AZ74" i="73" s="1"/>
  <c r="BY88" i="73"/>
  <c r="BZ88" i="73" s="1"/>
  <c r="BY87" i="73"/>
  <c r="BZ87" i="73" s="1"/>
  <c r="T86" i="73"/>
  <c r="T69" i="73" s="1"/>
  <c r="BJ87" i="73"/>
  <c r="AI86" i="73"/>
  <c r="AZ87" i="73"/>
  <c r="AZ86" i="73" s="1"/>
  <c r="BA86" i="73"/>
  <c r="AV22" i="73"/>
  <c r="AF26" i="73"/>
  <c r="AF25" i="73" s="1"/>
  <c r="AN26" i="73"/>
  <c r="AN25" i="73" s="1"/>
  <c r="BN31" i="73"/>
  <c r="BA33" i="73"/>
  <c r="H36" i="73"/>
  <c r="BJ49" i="73"/>
  <c r="H56" i="73"/>
  <c r="BO62" i="73"/>
  <c r="I69" i="73"/>
  <c r="AQ70" i="73"/>
  <c r="H70" i="73"/>
  <c r="AN70" i="73"/>
  <c r="BO71" i="73"/>
  <c r="AV70" i="73"/>
  <c r="AU72" i="73"/>
  <c r="AU76" i="73"/>
  <c r="AU80" i="73"/>
  <c r="BA80" i="73"/>
  <c r="AZ80" i="73" s="1"/>
  <c r="BO80" i="73"/>
  <c r="AU84" i="73"/>
  <c r="BA84" i="73"/>
  <c r="AZ84" i="73" s="1"/>
  <c r="BO84" i="73"/>
  <c r="BO37" i="73"/>
  <c r="BN43" i="73"/>
  <c r="AV43" i="73"/>
  <c r="BJ54" i="73"/>
  <c r="H57" i="73"/>
  <c r="BJ67" i="73"/>
  <c r="P70" i="73"/>
  <c r="P69" i="73" s="1"/>
  <c r="AU81" i="73"/>
  <c r="BA81" i="73"/>
  <c r="AZ81" i="73" s="1"/>
  <c r="BO81" i="73"/>
  <c r="AU85" i="73"/>
  <c r="BA85" i="73"/>
  <c r="AZ85" i="73" s="1"/>
  <c r="BO85" i="73"/>
  <c r="BN44" i="73"/>
  <c r="AV45" i="73"/>
  <c r="BD45" i="73"/>
  <c r="BO46" i="73"/>
  <c r="H54" i="73"/>
  <c r="I53" i="73"/>
  <c r="I52" i="73" s="1"/>
  <c r="I10" i="73" s="1"/>
  <c r="AI71" i="73"/>
  <c r="AI70" i="73" s="1"/>
  <c r="AJ70" i="73"/>
  <c r="AJ69" i="73" s="1"/>
  <c r="BA72" i="73"/>
  <c r="AZ72" i="73" s="1"/>
  <c r="BA76" i="73"/>
  <c r="AZ76" i="73" s="1"/>
  <c r="AU79" i="73"/>
  <c r="BO79" i="73"/>
  <c r="AU82" i="73"/>
  <c r="BA82" i="73"/>
  <c r="AZ82" i="73" s="1"/>
  <c r="BO82" i="73"/>
  <c r="AM70" i="73" l="1"/>
  <c r="AQ69" i="73"/>
  <c r="AN10" i="73"/>
  <c r="S10" i="73"/>
  <c r="Z11" i="73"/>
  <c r="AN69" i="73"/>
  <c r="BH10" i="73"/>
  <c r="AO10" i="73"/>
  <c r="H53" i="73"/>
  <c r="H52" i="73" s="1"/>
  <c r="BO59" i="73"/>
  <c r="BC10" i="73"/>
  <c r="H11" i="73"/>
  <c r="BO38" i="73"/>
  <c r="H69" i="73"/>
  <c r="AU58" i="73"/>
  <c r="AJ10" i="73"/>
  <c r="H31" i="73"/>
  <c r="H30" i="73" s="1"/>
  <c r="N10" i="73"/>
  <c r="AT10" i="73"/>
  <c r="BG10" i="73"/>
  <c r="AM86" i="73"/>
  <c r="AM69" i="73" s="1"/>
  <c r="AM10" i="73" s="1"/>
  <c r="W10" i="73"/>
  <c r="BA38" i="73"/>
  <c r="AZ38" i="73" s="1"/>
  <c r="O10" i="73"/>
  <c r="BD10" i="73"/>
  <c r="P10" i="73"/>
  <c r="Z69" i="73"/>
  <c r="Z10" i="73" s="1"/>
  <c r="AV53" i="73"/>
  <c r="AV52" i="73" s="1"/>
  <c r="Y10" i="73"/>
  <c r="K10" i="73"/>
  <c r="AQ31" i="73"/>
  <c r="AQ30" i="73" s="1"/>
  <c r="AF10" i="73"/>
  <c r="BO44" i="73"/>
  <c r="G31" i="73"/>
  <c r="G30" i="73" s="1"/>
  <c r="G10" i="73" s="1"/>
  <c r="J10" i="73"/>
  <c r="BJ45" i="73"/>
  <c r="AU70" i="73"/>
  <c r="AU69" i="73" s="1"/>
  <c r="BJ69" i="73"/>
  <c r="AZ70" i="73"/>
  <c r="AZ69" i="73" s="1"/>
  <c r="BJ61" i="73"/>
  <c r="AV69" i="73"/>
  <c r="T10" i="73"/>
  <c r="AA10" i="73"/>
  <c r="BA70" i="73"/>
  <c r="BA69" i="73" s="1"/>
  <c r="AI69" i="73"/>
  <c r="AI10" i="73" s="1"/>
  <c r="BJ30" i="73"/>
  <c r="AZ33" i="73"/>
  <c r="BA22" i="73"/>
  <c r="AV21" i="73"/>
  <c r="AV20" i="73" s="1"/>
  <c r="BO22" i="73"/>
  <c r="AU22" i="73"/>
  <c r="AU21" i="73" s="1"/>
  <c r="AU20" i="73" s="1"/>
  <c r="BO70" i="73"/>
  <c r="BO42" i="73"/>
  <c r="BA42" i="73"/>
  <c r="AZ42" i="73" s="1"/>
  <c r="AU42" i="73"/>
  <c r="BJ52" i="73"/>
  <c r="BO43" i="73"/>
  <c r="AU43" i="73"/>
  <c r="BA43" i="73"/>
  <c r="AZ43" i="73" s="1"/>
  <c r="BN53" i="73"/>
  <c r="BJ20" i="73"/>
  <c r="AQ10" i="73"/>
  <c r="AU40" i="73"/>
  <c r="BA40" i="73"/>
  <c r="AZ40" i="73" s="1"/>
  <c r="BO40" i="73"/>
  <c r="AU55" i="73"/>
  <c r="AU53" i="73" s="1"/>
  <c r="AU52" i="73" s="1"/>
  <c r="BO55" i="73"/>
  <c r="AV31" i="73"/>
  <c r="BA41" i="73"/>
  <c r="AZ41" i="73" s="1"/>
  <c r="BO41" i="73"/>
  <c r="AU41" i="73"/>
  <c r="BY32" i="73"/>
  <c r="AR30" i="73"/>
  <c r="AR10" i="73" s="1"/>
  <c r="AE10" i="73"/>
  <c r="L12" i="61"/>
  <c r="L7" i="61"/>
  <c r="BO53" i="73" l="1"/>
  <c r="H10" i="73"/>
  <c r="AU31" i="73"/>
  <c r="AU30" i="73" s="1"/>
  <c r="AU10" i="73"/>
  <c r="CD10" i="73"/>
  <c r="AZ22" i="73"/>
  <c r="AZ21" i="73" s="1"/>
  <c r="AZ20" i="73" s="1"/>
  <c r="BA21" i="73"/>
  <c r="BA20" i="73" s="1"/>
  <c r="BA10" i="73" s="1"/>
  <c r="AZ31" i="73"/>
  <c r="AZ30" i="73" s="1"/>
  <c r="BA31" i="73"/>
  <c r="BA30" i="73" s="1"/>
  <c r="BZ36" i="73"/>
  <c r="CA36" i="73" s="1"/>
  <c r="BZ38" i="73"/>
  <c r="CA38" i="73" s="1"/>
  <c r="BZ37" i="73"/>
  <c r="CA37" i="73" s="1"/>
  <c r="BZ35" i="73"/>
  <c r="CA35" i="73" s="1"/>
  <c r="BZ42" i="73"/>
  <c r="CA42" i="73" s="1"/>
  <c r="BZ41" i="73"/>
  <c r="CA41" i="73" s="1"/>
  <c r="BZ40" i="73"/>
  <c r="CA40" i="73" s="1"/>
  <c r="BZ33" i="73"/>
  <c r="CA33" i="73" s="1"/>
  <c r="BZ39" i="73"/>
  <c r="CA39" i="73" s="1"/>
  <c r="BZ44" i="73"/>
  <c r="CA44" i="73" s="1"/>
  <c r="BZ43" i="73"/>
  <c r="CA43" i="73" s="1"/>
  <c r="BZ34" i="73"/>
  <c r="CA34" i="73" s="1"/>
  <c r="BZ32" i="73"/>
  <c r="CA32" i="73" s="1"/>
  <c r="AV30" i="73"/>
  <c r="AV10" i="73" s="1"/>
  <c r="BO31" i="73"/>
  <c r="L11" i="61"/>
  <c r="L6" i="61"/>
  <c r="AZ10" i="73" l="1"/>
  <c r="M22" i="67"/>
  <c r="L22" i="67"/>
  <c r="K22" i="67"/>
  <c r="J22" i="67"/>
  <c r="I22" i="67"/>
  <c r="H22" i="67"/>
  <c r="G22" i="67"/>
  <c r="F22" i="67"/>
  <c r="D21" i="67"/>
  <c r="C21" i="67"/>
  <c r="C20" i="67"/>
  <c r="C19" i="67"/>
  <c r="C18" i="67" s="1"/>
  <c r="M18" i="67"/>
  <c r="L18" i="67"/>
  <c r="K18" i="67"/>
  <c r="J18" i="67"/>
  <c r="I18" i="67"/>
  <c r="H18" i="67"/>
  <c r="G18" i="67"/>
  <c r="F18" i="67"/>
  <c r="D18" i="67"/>
  <c r="C17" i="67"/>
  <c r="C16" i="67" s="1"/>
  <c r="E16" i="67"/>
  <c r="E5" i="67" s="1"/>
  <c r="F15" i="67"/>
  <c r="C15" i="67"/>
  <c r="C14" i="67" s="1"/>
  <c r="C13" i="67" s="1"/>
  <c r="M14" i="67"/>
  <c r="M13" i="67" s="1"/>
  <c r="L14" i="67"/>
  <c r="L13" i="67" s="1"/>
  <c r="K14" i="67"/>
  <c r="J14" i="67"/>
  <c r="J13" i="67" s="1"/>
  <c r="J5" i="67" s="1"/>
  <c r="I14" i="67"/>
  <c r="I13" i="67" s="1"/>
  <c r="H14" i="67"/>
  <c r="H13" i="67" s="1"/>
  <c r="G14" i="67"/>
  <c r="F14" i="67"/>
  <c r="F13" i="67" s="1"/>
  <c r="K13" i="67"/>
  <c r="G13" i="67"/>
  <c r="C12" i="67"/>
  <c r="C10" i="67" s="1"/>
  <c r="C9" i="67" s="1"/>
  <c r="C11" i="67"/>
  <c r="D10" i="67"/>
  <c r="D9" i="67" s="1"/>
  <c r="D5" i="67" s="1"/>
  <c r="C8" i="67"/>
  <c r="C7" i="67"/>
  <c r="M6" i="67"/>
  <c r="I6" i="67"/>
  <c r="H6" i="67"/>
  <c r="G6" i="67"/>
  <c r="F6" i="67"/>
  <c r="M5" i="67" l="1"/>
  <c r="I5" i="67"/>
  <c r="F5" i="67"/>
  <c r="C22" i="67"/>
  <c r="K5" i="67"/>
  <c r="C6" i="67"/>
  <c r="L5" i="67"/>
  <c r="H5" i="67"/>
  <c r="G5" i="67"/>
  <c r="C5" i="67" l="1"/>
  <c r="V14" i="60" l="1"/>
  <c r="V13" i="60"/>
  <c r="V12" i="60"/>
  <c r="V11" i="60"/>
  <c r="V9" i="60"/>
  <c r="V8" i="60"/>
  <c r="V7" i="60"/>
  <c r="V6" i="60"/>
  <c r="C43" i="59"/>
  <c r="C41" i="59"/>
  <c r="C38" i="59"/>
  <c r="C33" i="59"/>
  <c r="C28" i="59"/>
  <c r="C27" i="59"/>
  <c r="D83" i="29" l="1"/>
  <c r="E83" i="29"/>
  <c r="F83" i="29"/>
  <c r="G83" i="29"/>
  <c r="H83" i="29"/>
  <c r="I83" i="29"/>
  <c r="J83" i="29"/>
  <c r="K83" i="29"/>
  <c r="L83" i="29"/>
  <c r="M83" i="29"/>
  <c r="N83" i="29"/>
  <c r="O83" i="29"/>
  <c r="P83" i="29"/>
  <c r="Q83" i="29"/>
  <c r="R83" i="29"/>
  <c r="S83" i="29"/>
  <c r="T83" i="29"/>
  <c r="U83" i="29"/>
  <c r="C83" i="29"/>
  <c r="V93" i="29"/>
  <c r="D83" i="27" l="1"/>
  <c r="E83" i="27"/>
  <c r="F83" i="27"/>
  <c r="G83" i="27"/>
  <c r="H83" i="27"/>
  <c r="I83" i="27"/>
  <c r="J83" i="27"/>
  <c r="K83" i="27"/>
  <c r="L83" i="27"/>
  <c r="M83" i="27"/>
  <c r="N83" i="27"/>
  <c r="O83" i="27"/>
  <c r="P83" i="27"/>
  <c r="Q83" i="27"/>
  <c r="R83" i="27"/>
  <c r="S83" i="27"/>
  <c r="T83" i="27"/>
  <c r="U83" i="27"/>
  <c r="C83" i="27"/>
  <c r="V107" i="29" l="1"/>
  <c r="V106" i="29"/>
  <c r="V105" i="29"/>
  <c r="V104" i="29"/>
  <c r="V103" i="29"/>
  <c r="V102" i="29"/>
  <c r="V101" i="29"/>
  <c r="V100" i="29"/>
  <c r="V99" i="29"/>
  <c r="V98" i="29"/>
  <c r="V43" i="27" l="1"/>
  <c r="V42" i="27"/>
  <c r="V41" i="27"/>
  <c r="V40" i="27"/>
  <c r="V39" i="27"/>
  <c r="V107" i="27" l="1"/>
  <c r="V106" i="27"/>
  <c r="V105" i="27"/>
  <c r="V104" i="27"/>
  <c r="V103" i="27"/>
  <c r="V102" i="27"/>
  <c r="V101" i="27"/>
  <c r="V100" i="27"/>
  <c r="V99" i="27"/>
  <c r="V98" i="27"/>
  <c r="V11" i="29" l="1"/>
  <c r="V12" i="29"/>
  <c r="V13" i="29"/>
  <c r="V14" i="29"/>
  <c r="V15" i="29"/>
  <c r="V16" i="29"/>
  <c r="V17" i="29"/>
  <c r="V18" i="29"/>
  <c r="V19" i="29"/>
  <c r="V20" i="29"/>
  <c r="V21" i="29"/>
  <c r="V10" i="29"/>
  <c r="U94" i="29" l="1"/>
  <c r="T94" i="29"/>
  <c r="S94" i="29"/>
  <c r="R94" i="29"/>
  <c r="Q94" i="29"/>
  <c r="P94" i="29"/>
  <c r="O94" i="29"/>
  <c r="N94" i="29"/>
  <c r="M94" i="29"/>
  <c r="L94" i="29"/>
  <c r="K94" i="29"/>
  <c r="J94" i="29"/>
  <c r="I94" i="29"/>
  <c r="H94" i="29"/>
  <c r="G94" i="29"/>
  <c r="F94" i="29"/>
  <c r="E94" i="29"/>
  <c r="D94" i="29"/>
  <c r="C94" i="29"/>
  <c r="U61" i="29"/>
  <c r="T61" i="29"/>
  <c r="S61" i="29"/>
  <c r="R61" i="29"/>
  <c r="Q61" i="29"/>
  <c r="P61" i="29"/>
  <c r="O61" i="29"/>
  <c r="N61" i="29"/>
  <c r="M61" i="29"/>
  <c r="L61" i="29"/>
  <c r="K61" i="29"/>
  <c r="J61" i="29"/>
  <c r="I61" i="29"/>
  <c r="H61" i="29"/>
  <c r="G61" i="29"/>
  <c r="F61" i="29"/>
  <c r="E61" i="29"/>
  <c r="D61" i="29"/>
  <c r="C61" i="29"/>
  <c r="U44" i="29"/>
  <c r="T44" i="29"/>
  <c r="S44" i="29"/>
  <c r="R44" i="29"/>
  <c r="Q44" i="29"/>
  <c r="P44" i="29"/>
  <c r="O44" i="29"/>
  <c r="N44" i="29"/>
  <c r="M44" i="29"/>
  <c r="L44" i="29"/>
  <c r="K44" i="29"/>
  <c r="J44" i="29"/>
  <c r="I44" i="29"/>
  <c r="H44" i="29"/>
  <c r="G44" i="29"/>
  <c r="F44" i="29"/>
  <c r="E44" i="29"/>
  <c r="D44" i="29"/>
  <c r="C44" i="29"/>
  <c r="U32" i="29"/>
  <c r="T32" i="29"/>
  <c r="S32" i="29"/>
  <c r="R32" i="29"/>
  <c r="Q32" i="29"/>
  <c r="P32" i="29"/>
  <c r="O32" i="29"/>
  <c r="N32" i="29"/>
  <c r="M32" i="29"/>
  <c r="L32" i="29"/>
  <c r="K32" i="29"/>
  <c r="J32" i="29"/>
  <c r="I32" i="29"/>
  <c r="H32" i="29"/>
  <c r="G32" i="29"/>
  <c r="F32" i="29"/>
  <c r="E32" i="29"/>
  <c r="D32" i="29"/>
  <c r="C32" i="29"/>
  <c r="U22" i="29"/>
  <c r="T22" i="29"/>
  <c r="S22" i="29"/>
  <c r="R22" i="29"/>
  <c r="Q22" i="29"/>
  <c r="P22" i="29"/>
  <c r="O22" i="29"/>
  <c r="N22" i="29"/>
  <c r="M22" i="29"/>
  <c r="L22" i="29"/>
  <c r="K22" i="29"/>
  <c r="J22" i="29"/>
  <c r="I22" i="29"/>
  <c r="H22" i="29"/>
  <c r="G22" i="29"/>
  <c r="F22" i="29"/>
  <c r="E22" i="29"/>
  <c r="D22" i="29"/>
  <c r="C22" i="29"/>
  <c r="U9" i="29"/>
  <c r="T9" i="29"/>
  <c r="S9" i="29"/>
  <c r="R9" i="29"/>
  <c r="Q9" i="29"/>
  <c r="P9" i="29"/>
  <c r="O9" i="29"/>
  <c r="N9" i="29"/>
  <c r="M9" i="29"/>
  <c r="L9" i="29"/>
  <c r="K9" i="29"/>
  <c r="J9" i="29"/>
  <c r="I9" i="29"/>
  <c r="H9" i="29"/>
  <c r="G9" i="29"/>
  <c r="F9" i="29"/>
  <c r="E9" i="29"/>
  <c r="D9" i="29"/>
  <c r="C9" i="29"/>
  <c r="U6" i="29"/>
  <c r="T6" i="29"/>
  <c r="S6" i="29"/>
  <c r="R6" i="29"/>
  <c r="Q6" i="29"/>
  <c r="P6" i="29"/>
  <c r="O6" i="29"/>
  <c r="N6" i="29"/>
  <c r="M6" i="29"/>
  <c r="L6" i="29"/>
  <c r="K6" i="29"/>
  <c r="J6" i="29"/>
  <c r="I6" i="29"/>
  <c r="H6" i="29"/>
  <c r="G6" i="29"/>
  <c r="F6" i="29"/>
  <c r="E6" i="29"/>
  <c r="D6" i="29"/>
  <c r="C6" i="29"/>
  <c r="V61" i="29" l="1"/>
  <c r="V9" i="29"/>
  <c r="V97" i="27"/>
  <c r="V96" i="27"/>
  <c r="V95" i="27"/>
  <c r="U94" i="27"/>
  <c r="T94" i="27"/>
  <c r="S94" i="27"/>
  <c r="R94" i="27"/>
  <c r="Q94" i="27"/>
  <c r="P94" i="27"/>
  <c r="O94" i="27"/>
  <c r="N94" i="27"/>
  <c r="M94" i="27"/>
  <c r="L94" i="27"/>
  <c r="K94" i="27"/>
  <c r="J94" i="27"/>
  <c r="I94" i="27"/>
  <c r="H94" i="27"/>
  <c r="G94" i="27"/>
  <c r="F94" i="27"/>
  <c r="E94" i="27"/>
  <c r="D94" i="27"/>
  <c r="C94" i="27"/>
  <c r="V92" i="27"/>
  <c r="V91" i="27"/>
  <c r="V90" i="27"/>
  <c r="V89" i="27"/>
  <c r="V88" i="27"/>
  <c r="V87" i="27"/>
  <c r="V86" i="27"/>
  <c r="V85" i="27"/>
  <c r="V84" i="27"/>
  <c r="V82" i="27"/>
  <c r="V81" i="27"/>
  <c r="V80" i="27"/>
  <c r="V79" i="27"/>
  <c r="V78" i="27"/>
  <c r="V77" i="27"/>
  <c r="V76" i="27"/>
  <c r="V75" i="27"/>
  <c r="V74" i="27"/>
  <c r="V73" i="27"/>
  <c r="V72" i="27"/>
  <c r="V71" i="27"/>
  <c r="V70" i="27"/>
  <c r="V69" i="27"/>
  <c r="V68" i="27"/>
  <c r="V67" i="27"/>
  <c r="V66" i="27"/>
  <c r="V65" i="27"/>
  <c r="V64" i="27"/>
  <c r="V63" i="27"/>
  <c r="V62" i="27"/>
  <c r="U61" i="27"/>
  <c r="T61" i="27"/>
  <c r="S61" i="27"/>
  <c r="R61" i="27"/>
  <c r="Q61" i="27"/>
  <c r="P61" i="27"/>
  <c r="O61" i="27"/>
  <c r="N61" i="27"/>
  <c r="M61" i="27"/>
  <c r="L61" i="27"/>
  <c r="K61" i="27"/>
  <c r="J61" i="27"/>
  <c r="I61" i="27"/>
  <c r="H61" i="27"/>
  <c r="G61" i="27"/>
  <c r="F61" i="27"/>
  <c r="E61" i="27"/>
  <c r="D61" i="27"/>
  <c r="C61" i="27"/>
  <c r="V60" i="27"/>
  <c r="V59" i="27"/>
  <c r="V58" i="27"/>
  <c r="V57" i="27"/>
  <c r="V56" i="27"/>
  <c r="V55" i="27"/>
  <c r="V54" i="27"/>
  <c r="V53" i="27"/>
  <c r="V52" i="27"/>
  <c r="V51" i="27"/>
  <c r="V50" i="27"/>
  <c r="V49" i="27"/>
  <c r="V48" i="27"/>
  <c r="V47" i="27"/>
  <c r="V46" i="27"/>
  <c r="V45" i="27"/>
  <c r="U44" i="27"/>
  <c r="T44" i="27"/>
  <c r="S44" i="27"/>
  <c r="R44" i="27"/>
  <c r="Q44" i="27"/>
  <c r="P44" i="27"/>
  <c r="O44" i="27"/>
  <c r="N44" i="27"/>
  <c r="M44" i="27"/>
  <c r="L44" i="27"/>
  <c r="K44" i="27"/>
  <c r="J44" i="27"/>
  <c r="I44" i="27"/>
  <c r="H44" i="27"/>
  <c r="G44" i="27"/>
  <c r="F44" i="27"/>
  <c r="E44" i="27"/>
  <c r="D44" i="27"/>
  <c r="C44" i="27"/>
  <c r="V38" i="27"/>
  <c r="V37" i="27"/>
  <c r="V36" i="27"/>
  <c r="V35" i="27"/>
  <c r="V34" i="27"/>
  <c r="V33" i="27"/>
  <c r="U32" i="27"/>
  <c r="T32" i="27"/>
  <c r="S32" i="27"/>
  <c r="R32" i="27"/>
  <c r="Q32" i="27"/>
  <c r="P32" i="27"/>
  <c r="O32" i="27"/>
  <c r="N32" i="27"/>
  <c r="M32" i="27"/>
  <c r="L32" i="27"/>
  <c r="K32" i="27"/>
  <c r="J32" i="27"/>
  <c r="I32" i="27"/>
  <c r="H32" i="27"/>
  <c r="G32" i="27"/>
  <c r="F32" i="27"/>
  <c r="E32" i="27"/>
  <c r="D32" i="27"/>
  <c r="C32" i="27"/>
  <c r="V31" i="27"/>
  <c r="V30" i="27"/>
  <c r="V29" i="27"/>
  <c r="V28" i="27"/>
  <c r="V27" i="27"/>
  <c r="V26" i="27"/>
  <c r="V25" i="27"/>
  <c r="V24" i="27"/>
  <c r="V23" i="27"/>
  <c r="U22" i="27"/>
  <c r="T22" i="27"/>
  <c r="S22" i="27"/>
  <c r="R22" i="27"/>
  <c r="Q22" i="27"/>
  <c r="P22" i="27"/>
  <c r="O22" i="27"/>
  <c r="N22" i="27"/>
  <c r="M22" i="27"/>
  <c r="L22" i="27"/>
  <c r="K22" i="27"/>
  <c r="J22" i="27"/>
  <c r="I22" i="27"/>
  <c r="H22" i="27"/>
  <c r="G22" i="27"/>
  <c r="F22" i="27"/>
  <c r="E22" i="27"/>
  <c r="D22" i="27"/>
  <c r="C22" i="27"/>
  <c r="V21" i="27"/>
  <c r="V20" i="27"/>
  <c r="V19" i="27"/>
  <c r="V18" i="27"/>
  <c r="V17" i="27"/>
  <c r="V16" i="27"/>
  <c r="V15" i="27"/>
  <c r="V14" i="27"/>
  <c r="V13" i="27"/>
  <c r="V12" i="27"/>
  <c r="V11" i="27"/>
  <c r="V10" i="27"/>
  <c r="U9" i="27"/>
  <c r="T9" i="27"/>
  <c r="S9" i="27"/>
  <c r="R9" i="27"/>
  <c r="Q9" i="27"/>
  <c r="P9" i="27"/>
  <c r="O9" i="27"/>
  <c r="N9" i="27"/>
  <c r="M9" i="27"/>
  <c r="L9" i="27"/>
  <c r="K9" i="27"/>
  <c r="J9" i="27"/>
  <c r="I9" i="27"/>
  <c r="H9" i="27"/>
  <c r="G9" i="27"/>
  <c r="F9" i="27"/>
  <c r="E9" i="27"/>
  <c r="D9" i="27"/>
  <c r="C9" i="27"/>
  <c r="V8" i="27"/>
  <c r="V7" i="27"/>
  <c r="U6" i="27"/>
  <c r="T6" i="27"/>
  <c r="S6" i="27"/>
  <c r="R6" i="27"/>
  <c r="Q6" i="27"/>
  <c r="P6" i="27"/>
  <c r="O6" i="27"/>
  <c r="N6" i="27"/>
  <c r="M6" i="27"/>
  <c r="L6" i="27"/>
  <c r="K6" i="27"/>
  <c r="J6" i="27"/>
  <c r="I6" i="27"/>
  <c r="H6" i="27"/>
  <c r="G6" i="27"/>
  <c r="F6" i="27"/>
  <c r="E6" i="27"/>
  <c r="D6" i="27"/>
  <c r="C6" i="27"/>
  <c r="V94" i="27" l="1"/>
  <c r="V83" i="27"/>
  <c r="V61" i="27"/>
  <c r="V44" i="27"/>
  <c r="V32" i="27"/>
  <c r="V22" i="27"/>
  <c r="V9" i="27"/>
  <c r="V6" i="27"/>
  <c r="V8" i="29" l="1"/>
  <c r="V7" i="29"/>
  <c r="V97" i="29" l="1"/>
  <c r="V96" i="29"/>
  <c r="V95" i="29"/>
  <c r="V92" i="29"/>
  <c r="V91" i="29"/>
  <c r="V90" i="29"/>
  <c r="V89" i="29"/>
  <c r="V88" i="29"/>
  <c r="V87" i="29"/>
  <c r="V86" i="29"/>
  <c r="V85" i="29"/>
  <c r="V84" i="29"/>
  <c r="V82" i="29"/>
  <c r="V81" i="29"/>
  <c r="V80" i="29"/>
  <c r="V79" i="29"/>
  <c r="V78" i="29"/>
  <c r="V77" i="29"/>
  <c r="V76" i="29"/>
  <c r="V75" i="29"/>
  <c r="V74" i="29"/>
  <c r="V73" i="29"/>
  <c r="V72" i="29"/>
  <c r="V71" i="29"/>
  <c r="V70" i="29"/>
  <c r="V69" i="29"/>
  <c r="V68" i="29"/>
  <c r="V67" i="29"/>
  <c r="V66" i="29"/>
  <c r="V65" i="29"/>
  <c r="V64" i="29"/>
  <c r="V63" i="29"/>
  <c r="V62" i="29"/>
  <c r="V60" i="29"/>
  <c r="V59" i="29"/>
  <c r="V58" i="29"/>
  <c r="V57" i="29"/>
  <c r="V56" i="29"/>
  <c r="V55" i="29"/>
  <c r="V54" i="29"/>
  <c r="V53" i="29"/>
  <c r="V52" i="29"/>
  <c r="V51" i="29"/>
  <c r="V50" i="29"/>
  <c r="V49" i="29"/>
  <c r="V48" i="29"/>
  <c r="V47" i="29"/>
  <c r="V46" i="29"/>
  <c r="V45" i="29"/>
  <c r="V43" i="29"/>
  <c r="V42" i="29"/>
  <c r="V41" i="29"/>
  <c r="V40" i="29"/>
  <c r="V39" i="29"/>
  <c r="V38" i="29"/>
  <c r="V37" i="29"/>
  <c r="V36" i="29"/>
  <c r="V35" i="29"/>
  <c r="V34" i="29"/>
  <c r="V33" i="29"/>
  <c r="V31" i="29"/>
  <c r="V30" i="29"/>
  <c r="V29" i="29"/>
  <c r="V28" i="29"/>
  <c r="V27" i="29"/>
  <c r="V26" i="29"/>
  <c r="V25" i="29"/>
  <c r="V24" i="29"/>
  <c r="V23" i="29"/>
  <c r="S5" i="29"/>
  <c r="O5" i="29"/>
  <c r="K5" i="29"/>
  <c r="G5" i="29"/>
  <c r="J5" i="27"/>
  <c r="C14" i="59" s="1"/>
  <c r="F5" i="27" l="1"/>
  <c r="C10" i="59" s="1"/>
  <c r="N5" i="27"/>
  <c r="C18" i="59" s="1"/>
  <c r="R5" i="27"/>
  <c r="C22" i="59" s="1"/>
  <c r="F5" i="29"/>
  <c r="J5" i="29"/>
  <c r="N5" i="29"/>
  <c r="R5" i="29"/>
  <c r="V32" i="29"/>
  <c r="V6" i="29"/>
  <c r="C5" i="27"/>
  <c r="C7" i="59" s="1"/>
  <c r="G5" i="27"/>
  <c r="C11" i="59" s="1"/>
  <c r="K5" i="27"/>
  <c r="C15" i="59" s="1"/>
  <c r="O5" i="27"/>
  <c r="C19" i="59" s="1"/>
  <c r="S5" i="27"/>
  <c r="C23" i="59" s="1"/>
  <c r="D5" i="27"/>
  <c r="C8" i="59" s="1"/>
  <c r="H5" i="27"/>
  <c r="C12" i="59" s="1"/>
  <c r="L5" i="27"/>
  <c r="C16" i="59" s="1"/>
  <c r="P5" i="27"/>
  <c r="C20" i="59" s="1"/>
  <c r="T5" i="27"/>
  <c r="C24" i="59" s="1"/>
  <c r="E5" i="27"/>
  <c r="C9" i="59" s="1"/>
  <c r="I5" i="27"/>
  <c r="C13" i="59" s="1"/>
  <c r="M5" i="27"/>
  <c r="C17" i="59" s="1"/>
  <c r="Q5" i="27"/>
  <c r="C21" i="59" s="1"/>
  <c r="U5" i="27"/>
  <c r="C25" i="59" s="1"/>
  <c r="V83" i="29"/>
  <c r="C5" i="29"/>
  <c r="E5" i="29"/>
  <c r="I5" i="29"/>
  <c r="M5" i="29"/>
  <c r="Q5" i="29"/>
  <c r="U5" i="29"/>
  <c r="V22" i="29"/>
  <c r="D5" i="29"/>
  <c r="H5" i="29"/>
  <c r="L5" i="29"/>
  <c r="P5" i="29"/>
  <c r="T5" i="29"/>
  <c r="V44" i="29"/>
  <c r="V5" i="27" l="1"/>
  <c r="V5" i="29"/>
  <c r="I68" i="1" l="1"/>
  <c r="I67" i="1"/>
  <c r="I66" i="1"/>
  <c r="F27" i="5" l="1"/>
  <c r="G27" i="5"/>
  <c r="H27" i="5"/>
  <c r="D27" i="5"/>
  <c r="F30" i="5"/>
  <c r="G30" i="5"/>
  <c r="H30" i="5"/>
  <c r="D30" i="5"/>
  <c r="F34" i="5"/>
  <c r="G34" i="5"/>
  <c r="H34" i="5"/>
  <c r="D34" i="5"/>
  <c r="F38" i="5"/>
  <c r="G38" i="5"/>
  <c r="H38" i="5"/>
  <c r="F41" i="5"/>
  <c r="G41" i="5"/>
  <c r="H41" i="5"/>
  <c r="E43" i="5"/>
  <c r="I43" i="5" s="1"/>
  <c r="E42" i="5"/>
  <c r="E41" i="5" s="1"/>
  <c r="E40" i="5"/>
  <c r="I40" i="5" s="1"/>
  <c r="E39" i="5"/>
  <c r="E38" i="5" s="1"/>
  <c r="D41" i="5"/>
  <c r="D38" i="5"/>
  <c r="D37" i="5" s="1"/>
  <c r="E31" i="5"/>
  <c r="I31" i="5" s="1"/>
  <c r="E32" i="5"/>
  <c r="I32" i="5" s="1"/>
  <c r="E33" i="5"/>
  <c r="I33" i="5" s="1"/>
  <c r="E35" i="5"/>
  <c r="I35" i="5" s="1"/>
  <c r="E36" i="5"/>
  <c r="I36" i="5" s="1"/>
  <c r="E29" i="5"/>
  <c r="I29" i="5" s="1"/>
  <c r="E28" i="5"/>
  <c r="I28" i="5" s="1"/>
  <c r="I11" i="5"/>
  <c r="F13" i="5"/>
  <c r="F12" i="5" s="1"/>
  <c r="G13" i="5"/>
  <c r="G12" i="5" s="1"/>
  <c r="H13" i="5"/>
  <c r="D13" i="5"/>
  <c r="D24" i="5"/>
  <c r="E25" i="5"/>
  <c r="I25" i="5" s="1"/>
  <c r="E15" i="5"/>
  <c r="I15" i="5" s="1"/>
  <c r="E16" i="5"/>
  <c r="I16" i="5" s="1"/>
  <c r="E17" i="5"/>
  <c r="I17" i="5" s="1"/>
  <c r="E18" i="5"/>
  <c r="I18" i="5" s="1"/>
  <c r="E19" i="5"/>
  <c r="I19" i="5" s="1"/>
  <c r="E20" i="5"/>
  <c r="I20" i="5" s="1"/>
  <c r="E21" i="5"/>
  <c r="I21" i="5" s="1"/>
  <c r="E22" i="5"/>
  <c r="I22" i="5" s="1"/>
  <c r="E23" i="5"/>
  <c r="I23" i="5" s="1"/>
  <c r="E14" i="5"/>
  <c r="I14" i="5" s="1"/>
  <c r="I39" i="5" l="1"/>
  <c r="I42" i="5"/>
  <c r="F26" i="5"/>
  <c r="D26" i="5"/>
  <c r="D12" i="5"/>
  <c r="G37" i="5"/>
  <c r="G26" i="5"/>
  <c r="E24" i="5"/>
  <c r="I24" i="5" s="1"/>
  <c r="F37" i="5"/>
  <c r="E37" i="5"/>
  <c r="I41" i="5"/>
  <c r="I38" i="5"/>
  <c r="E27" i="5"/>
  <c r="I27" i="5" s="1"/>
  <c r="H37" i="5"/>
  <c r="I37" i="5" s="1"/>
  <c r="E34" i="5"/>
  <c r="I34" i="5" s="1"/>
  <c r="E30" i="5"/>
  <c r="I30" i="5" s="1"/>
  <c r="H26" i="5"/>
  <c r="E13" i="5"/>
  <c r="H12" i="5"/>
  <c r="I23" i="2"/>
  <c r="I53" i="2"/>
  <c r="I54" i="2"/>
  <c r="I55" i="2"/>
  <c r="I56" i="2"/>
  <c r="I57" i="2"/>
  <c r="I58" i="2"/>
  <c r="I60" i="2"/>
  <c r="I61" i="2"/>
  <c r="I62" i="2"/>
  <c r="I63" i="2"/>
  <c r="I64" i="2"/>
  <c r="I65" i="2"/>
  <c r="I66" i="2"/>
  <c r="I67" i="2"/>
  <c r="I68" i="2"/>
  <c r="I72" i="2"/>
  <c r="I73" i="2"/>
  <c r="I75" i="2"/>
  <c r="I77" i="2"/>
  <c r="I80" i="2"/>
  <c r="I81" i="2"/>
  <c r="I82" i="2"/>
  <c r="I83" i="2"/>
  <c r="I84" i="2"/>
  <c r="I85" i="2"/>
  <c r="I86" i="2"/>
  <c r="I88" i="2"/>
  <c r="I89" i="2"/>
  <c r="I90" i="2"/>
  <c r="I91" i="2"/>
  <c r="I92" i="2"/>
  <c r="I93" i="2"/>
  <c r="I94" i="2"/>
  <c r="I95" i="2"/>
  <c r="I97" i="2"/>
  <c r="I98" i="2"/>
  <c r="I101" i="2"/>
  <c r="I103" i="2"/>
  <c r="I106" i="2"/>
  <c r="I108" i="2"/>
  <c r="I109" i="2"/>
  <c r="I110" i="2"/>
  <c r="I111" i="2"/>
  <c r="I114" i="2"/>
  <c r="I115" i="2"/>
  <c r="I116" i="2"/>
  <c r="I117" i="2"/>
  <c r="I119" i="2"/>
  <c r="H10" i="5"/>
  <c r="G10" i="5"/>
  <c r="G9" i="5" s="1"/>
  <c r="F10" i="5"/>
  <c r="F9" i="5" s="1"/>
  <c r="E10" i="5"/>
  <c r="E9" i="5" s="1"/>
  <c r="D10" i="5"/>
  <c r="D9" i="5" s="1"/>
  <c r="I11" i="2"/>
  <c r="I12" i="2"/>
  <c r="I14" i="2"/>
  <c r="I17" i="2"/>
  <c r="I19" i="2"/>
  <c r="I18" i="2"/>
  <c r="I24" i="2"/>
  <c r="I26" i="2"/>
  <c r="I27" i="2"/>
  <c r="I25" i="2"/>
  <c r="E59" i="2"/>
  <c r="G59" i="2"/>
  <c r="H59" i="2"/>
  <c r="D59" i="2"/>
  <c r="D52" i="2"/>
  <c r="D8" i="5" l="1"/>
  <c r="I59" i="2"/>
  <c r="G8" i="5"/>
  <c r="F8" i="5"/>
  <c r="E12" i="5"/>
  <c r="I12" i="5" s="1"/>
  <c r="E26" i="5"/>
  <c r="I26" i="5" s="1"/>
  <c r="I10" i="5"/>
  <c r="I13" i="5"/>
  <c r="H9" i="5"/>
  <c r="E8" i="5" l="1"/>
  <c r="I9" i="5"/>
  <c r="H8" i="5"/>
  <c r="F58" i="2"/>
  <c r="I8" i="5" l="1"/>
  <c r="H14" i="1"/>
  <c r="F13" i="1"/>
  <c r="G26" i="1"/>
  <c r="H22" i="2" l="1"/>
  <c r="F26" i="2"/>
  <c r="F34" i="2"/>
  <c r="F28" i="2" s="1"/>
  <c r="G117" i="2"/>
  <c r="F117" i="2" s="1"/>
  <c r="F113" i="2" s="1"/>
  <c r="L97" i="2"/>
  <c r="G98" i="2"/>
  <c r="F98" i="2" s="1"/>
  <c r="G97" i="2"/>
  <c r="F97" i="2" s="1"/>
  <c r="G25" i="2"/>
  <c r="G22" i="2" s="1"/>
  <c r="D35" i="2"/>
  <c r="E35" i="2"/>
  <c r="F35" i="2"/>
  <c r="G35" i="2"/>
  <c r="H35" i="2"/>
  <c r="N35" i="2"/>
  <c r="O35" i="2"/>
  <c r="P35" i="2"/>
  <c r="Q35" i="2"/>
  <c r="R35" i="2"/>
  <c r="S35" i="2"/>
  <c r="T35" i="2"/>
  <c r="U35" i="2"/>
  <c r="V35" i="2"/>
  <c r="W35" i="2"/>
  <c r="X35" i="2"/>
  <c r="Y35" i="2"/>
  <c r="Z35" i="2"/>
  <c r="AA36" i="2"/>
  <c r="K38" i="2"/>
  <c r="AA38" i="2"/>
  <c r="D40" i="2"/>
  <c r="E40" i="2"/>
  <c r="F40" i="2"/>
  <c r="G40" i="2"/>
  <c r="H40" i="2"/>
  <c r="AA40" i="2"/>
  <c r="K41" i="2"/>
  <c r="L41" i="2"/>
  <c r="M41" i="2"/>
  <c r="AA41" i="2"/>
  <c r="K43" i="2"/>
  <c r="L43" i="2"/>
  <c r="M43" i="2"/>
  <c r="AA43" i="2"/>
  <c r="D48" i="2"/>
  <c r="E48" i="2"/>
  <c r="F48" i="2"/>
  <c r="G48" i="2"/>
  <c r="H48" i="2"/>
  <c r="AA48" i="2"/>
  <c r="I29" i="2"/>
  <c r="I30" i="2"/>
  <c r="I31" i="2"/>
  <c r="I32" i="2"/>
  <c r="I33" i="2"/>
  <c r="I34" i="2"/>
  <c r="H28" i="2"/>
  <c r="E28" i="2"/>
  <c r="G28" i="2"/>
  <c r="D28" i="2"/>
  <c r="E118" i="2"/>
  <c r="F118" i="2"/>
  <c r="G118" i="2"/>
  <c r="H118" i="2"/>
  <c r="E113" i="2"/>
  <c r="H113" i="2"/>
  <c r="D113" i="2"/>
  <c r="E105" i="2"/>
  <c r="F105" i="2"/>
  <c r="G105" i="2"/>
  <c r="H105" i="2"/>
  <c r="E107" i="2"/>
  <c r="F107" i="2"/>
  <c r="G107" i="2"/>
  <c r="H107" i="2"/>
  <c r="D107" i="2"/>
  <c r="D105" i="2"/>
  <c r="E102" i="2"/>
  <c r="F102" i="2"/>
  <c r="G102" i="2"/>
  <c r="H102" i="2"/>
  <c r="D102" i="2"/>
  <c r="E100" i="2"/>
  <c r="H100" i="2"/>
  <c r="D100" i="2"/>
  <c r="E96" i="2"/>
  <c r="H96" i="2"/>
  <c r="I96" i="2" s="1"/>
  <c r="D96" i="2"/>
  <c r="E79" i="2"/>
  <c r="F79" i="2"/>
  <c r="G79" i="2"/>
  <c r="H79" i="2"/>
  <c r="E87" i="2"/>
  <c r="F87" i="2"/>
  <c r="G87" i="2"/>
  <c r="H87" i="2"/>
  <c r="D87" i="2"/>
  <c r="D79" i="2"/>
  <c r="E76" i="2"/>
  <c r="F76" i="2"/>
  <c r="G76" i="2"/>
  <c r="H76" i="2"/>
  <c r="D76" i="2"/>
  <c r="E74" i="2"/>
  <c r="F74" i="2"/>
  <c r="G74" i="2"/>
  <c r="H74" i="2"/>
  <c r="D74" i="2"/>
  <c r="E71" i="2"/>
  <c r="F71" i="2"/>
  <c r="G71" i="2"/>
  <c r="H71" i="2"/>
  <c r="D71" i="2"/>
  <c r="E52" i="2"/>
  <c r="E51" i="2" s="1"/>
  <c r="F52" i="2"/>
  <c r="G52" i="2"/>
  <c r="H52" i="2"/>
  <c r="D51" i="2"/>
  <c r="E16" i="2"/>
  <c r="E15" i="2" s="1"/>
  <c r="D16" i="2"/>
  <c r="D15" i="2" s="1"/>
  <c r="G9" i="2"/>
  <c r="G15" i="2"/>
  <c r="F61" i="2"/>
  <c r="F59" i="2" s="1"/>
  <c r="I102" i="2" l="1"/>
  <c r="K40" i="2"/>
  <c r="K35" i="2"/>
  <c r="I79" i="2"/>
  <c r="I28" i="2"/>
  <c r="I107" i="2"/>
  <c r="I105" i="2"/>
  <c r="K48" i="2"/>
  <c r="I76" i="2"/>
  <c r="I113" i="2"/>
  <c r="I52" i="2"/>
  <c r="D78" i="2"/>
  <c r="G96" i="2"/>
  <c r="H70" i="2"/>
  <c r="I71" i="2"/>
  <c r="I118" i="2"/>
  <c r="F70" i="2"/>
  <c r="G70" i="2"/>
  <c r="I87" i="2"/>
  <c r="I74" i="2"/>
  <c r="I100" i="2"/>
  <c r="D104" i="2"/>
  <c r="G113" i="2"/>
  <c r="E70" i="2"/>
  <c r="G51" i="2"/>
  <c r="H51" i="2"/>
  <c r="I51" i="2" s="1"/>
  <c r="D99" i="2"/>
  <c r="D70" i="2"/>
  <c r="E99" i="2"/>
  <c r="I48" i="2"/>
  <c r="F51" i="2"/>
  <c r="G8" i="2"/>
  <c r="G21" i="2"/>
  <c r="L96" i="2"/>
  <c r="I40" i="2"/>
  <c r="I35" i="2"/>
  <c r="F96" i="2"/>
  <c r="H21" i="2"/>
  <c r="F25" i="2"/>
  <c r="L40" i="2"/>
  <c r="M40" i="2"/>
  <c r="AA35" i="2"/>
  <c r="G78" i="2"/>
  <c r="E78" i="2"/>
  <c r="G104" i="2"/>
  <c r="E104" i="2"/>
  <c r="H78" i="2"/>
  <c r="F78" i="2"/>
  <c r="H104" i="2"/>
  <c r="F104" i="2"/>
  <c r="M35" i="2"/>
  <c r="H99" i="2"/>
  <c r="I78" i="2" l="1"/>
  <c r="I99" i="2"/>
  <c r="I104" i="2"/>
  <c r="I70" i="2"/>
  <c r="D69" i="2"/>
  <c r="G101" i="2"/>
  <c r="D118" i="2"/>
  <c r="D112" i="2" s="1"/>
  <c r="E112" i="2"/>
  <c r="F112" i="2"/>
  <c r="G112" i="2"/>
  <c r="H112" i="2"/>
  <c r="I112" i="2" l="1"/>
  <c r="G100" i="2"/>
  <c r="G99" i="2" s="1"/>
  <c r="G69" i="2" s="1"/>
  <c r="G50" i="2" s="1"/>
  <c r="F101" i="2"/>
  <c r="F100" i="2" s="1"/>
  <c r="F99" i="2" s="1"/>
  <c r="O101" i="2"/>
  <c r="O102" i="2" s="1"/>
  <c r="F22" i="2"/>
  <c r="F13" i="2"/>
  <c r="F10" i="2"/>
  <c r="F37" i="1"/>
  <c r="F18" i="2"/>
  <c r="F16" i="2" s="1"/>
  <c r="F15" i="2" s="1"/>
  <c r="E22" i="2"/>
  <c r="I22" i="2" s="1"/>
  <c r="E13" i="2"/>
  <c r="I13" i="2" s="1"/>
  <c r="E10" i="2"/>
  <c r="D50" i="2"/>
  <c r="D13" i="2"/>
  <c r="H10" i="2"/>
  <c r="D10" i="2"/>
  <c r="AA18" i="2"/>
  <c r="Z18" i="2"/>
  <c r="M18" i="2"/>
  <c r="D22" i="2"/>
  <c r="D21" i="2" s="1"/>
  <c r="AA69" i="2"/>
  <c r="M117" i="2"/>
  <c r="L116" i="2"/>
  <c r="K116" i="2"/>
  <c r="L115" i="2"/>
  <c r="K115" i="2"/>
  <c r="L114" i="2"/>
  <c r="K114" i="2"/>
  <c r="L113" i="2"/>
  <c r="AA106" i="2"/>
  <c r="M106" i="2"/>
  <c r="L106" i="2"/>
  <c r="AA104" i="2"/>
  <c r="M101" i="2"/>
  <c r="AA99" i="2"/>
  <c r="AA98" i="2"/>
  <c r="M98" i="2"/>
  <c r="L98" i="2"/>
  <c r="AA97" i="2"/>
  <c r="M97" i="2"/>
  <c r="K97" i="2"/>
  <c r="AA96" i="2"/>
  <c r="AA86" i="2"/>
  <c r="M86" i="2"/>
  <c r="L86" i="2"/>
  <c r="K86" i="2"/>
  <c r="AA85" i="2"/>
  <c r="M85" i="2"/>
  <c r="L85" i="2"/>
  <c r="K85" i="2"/>
  <c r="AA84" i="2"/>
  <c r="M84" i="2"/>
  <c r="L84" i="2"/>
  <c r="K84" i="2"/>
  <c r="AA83" i="2"/>
  <c r="M83" i="2"/>
  <c r="L83" i="2"/>
  <c r="K83" i="2"/>
  <c r="AA82" i="2"/>
  <c r="M82" i="2"/>
  <c r="L82" i="2"/>
  <c r="K82" i="2"/>
  <c r="AA81" i="2"/>
  <c r="M81" i="2"/>
  <c r="L81" i="2"/>
  <c r="AA80" i="2"/>
  <c r="M80" i="2"/>
  <c r="L80" i="2"/>
  <c r="K80" i="2"/>
  <c r="AA78" i="2"/>
  <c r="AA77" i="2"/>
  <c r="M77" i="2"/>
  <c r="AA76" i="2"/>
  <c r="AA73" i="2"/>
  <c r="M73" i="2"/>
  <c r="K73" i="2"/>
  <c r="AA72" i="2"/>
  <c r="M72" i="2"/>
  <c r="L72" i="2"/>
  <c r="AA70" i="2"/>
  <c r="AA58" i="2"/>
  <c r="M58" i="2"/>
  <c r="AA52" i="2"/>
  <c r="L52" i="2"/>
  <c r="K52" i="2"/>
  <c r="AA51" i="2"/>
  <c r="AA26" i="2"/>
  <c r="Z26" i="2"/>
  <c r="M26" i="2"/>
  <c r="K26" i="2"/>
  <c r="AA25" i="2"/>
  <c r="Z25" i="2"/>
  <c r="M25" i="2"/>
  <c r="K25" i="2"/>
  <c r="AA24" i="2"/>
  <c r="Z24" i="2"/>
  <c r="M24" i="2"/>
  <c r="AA23" i="2"/>
  <c r="Z23" i="2"/>
  <c r="K23" i="2"/>
  <c r="Y28" i="2"/>
  <c r="X28" i="2"/>
  <c r="W28" i="2"/>
  <c r="V28" i="2"/>
  <c r="U28" i="2"/>
  <c r="T28" i="2"/>
  <c r="S28" i="2"/>
  <c r="R28" i="2"/>
  <c r="Q28" i="2"/>
  <c r="P28" i="2"/>
  <c r="O28" i="2"/>
  <c r="N28" i="2"/>
  <c r="Y22" i="2"/>
  <c r="Y21" i="2" s="1"/>
  <c r="Y20" i="2" s="1"/>
  <c r="X22" i="2"/>
  <c r="X21" i="2" s="1"/>
  <c r="W22" i="2"/>
  <c r="W21" i="2" s="1"/>
  <c r="W20" i="2" s="1"/>
  <c r="V22" i="2"/>
  <c r="V21" i="2" s="1"/>
  <c r="U22" i="2"/>
  <c r="U21" i="2" s="1"/>
  <c r="U20" i="2" s="1"/>
  <c r="T22" i="2"/>
  <c r="T21" i="2" s="1"/>
  <c r="S22" i="2"/>
  <c r="S21" i="2" s="1"/>
  <c r="S20" i="2" s="1"/>
  <c r="R22" i="2"/>
  <c r="R21" i="2" s="1"/>
  <c r="Q22" i="2"/>
  <c r="Q21" i="2" s="1"/>
  <c r="Q20" i="2" s="1"/>
  <c r="P22" i="2"/>
  <c r="P21" i="2" s="1"/>
  <c r="O22" i="2"/>
  <c r="O21" i="2" s="1"/>
  <c r="O20" i="2" s="1"/>
  <c r="N22" i="2"/>
  <c r="AA22" i="2" s="1"/>
  <c r="X12" i="2"/>
  <c r="AA11" i="2"/>
  <c r="Z11" i="2"/>
  <c r="M12" i="2"/>
  <c r="K11" i="2"/>
  <c r="W19" i="2"/>
  <c r="AA19" i="2" s="1"/>
  <c r="M19" i="2"/>
  <c r="L19" i="2"/>
  <c r="K19" i="2"/>
  <c r="AA17" i="2"/>
  <c r="M17" i="2"/>
  <c r="K17" i="2"/>
  <c r="Y16" i="2"/>
  <c r="Y15" i="2" s="1"/>
  <c r="Y8" i="2" s="1"/>
  <c r="V16" i="2"/>
  <c r="V15" i="2" s="1"/>
  <c r="V8" i="2" s="1"/>
  <c r="U16" i="2"/>
  <c r="U15" i="2" s="1"/>
  <c r="U8" i="2" s="1"/>
  <c r="T16" i="2"/>
  <c r="T15" i="2" s="1"/>
  <c r="T8" i="2" s="1"/>
  <c r="S16" i="2"/>
  <c r="S15" i="2" s="1"/>
  <c r="S8" i="2" s="1"/>
  <c r="R16" i="2"/>
  <c r="R15" i="2" s="1"/>
  <c r="R8" i="2" s="1"/>
  <c r="Q16" i="2"/>
  <c r="Q15" i="2" s="1"/>
  <c r="Q8" i="2" s="1"/>
  <c r="P16" i="2"/>
  <c r="P15" i="2" s="1"/>
  <c r="P8" i="2" s="1"/>
  <c r="N16" i="2"/>
  <c r="N15" i="2" s="1"/>
  <c r="N8" i="2" s="1"/>
  <c r="H16" i="2"/>
  <c r="D20" i="2" l="1"/>
  <c r="G20" i="2"/>
  <c r="G7" i="2" s="1"/>
  <c r="H9" i="2"/>
  <c r="I10" i="2"/>
  <c r="H15" i="2"/>
  <c r="I15" i="2" s="1"/>
  <c r="I16" i="2"/>
  <c r="Q7" i="2"/>
  <c r="K18" i="2"/>
  <c r="Z28" i="2"/>
  <c r="S7" i="2"/>
  <c r="D9" i="2"/>
  <c r="D8" i="2" s="1"/>
  <c r="AA101" i="2"/>
  <c r="U7" i="2"/>
  <c r="K100" i="2"/>
  <c r="N21" i="2"/>
  <c r="AA21" i="2" s="1"/>
  <c r="F9" i="2"/>
  <c r="F8" i="2" s="1"/>
  <c r="E9" i="2"/>
  <c r="E8" i="2" s="1"/>
  <c r="K112" i="2"/>
  <c r="F21" i="2"/>
  <c r="L104" i="2"/>
  <c r="E69" i="2"/>
  <c r="E50" i="2" s="1"/>
  <c r="E21" i="2"/>
  <c r="I21" i="2" s="1"/>
  <c r="W16" i="2"/>
  <c r="W15" i="2" s="1"/>
  <c r="W8" i="2" s="1"/>
  <c r="W7" i="2" s="1"/>
  <c r="Y7" i="2"/>
  <c r="P20" i="2"/>
  <c r="P7" i="2" s="1"/>
  <c r="R20" i="2"/>
  <c r="R7" i="2" s="1"/>
  <c r="T20" i="2"/>
  <c r="T7" i="2" s="1"/>
  <c r="V20" i="2"/>
  <c r="V7" i="2" s="1"/>
  <c r="X20" i="2"/>
  <c r="O16" i="2"/>
  <c r="O15" i="2" s="1"/>
  <c r="O8" i="2" s="1"/>
  <c r="O7" i="2" s="1"/>
  <c r="L78" i="2"/>
  <c r="X76" i="2"/>
  <c r="L99" i="2"/>
  <c r="L112" i="2"/>
  <c r="L51" i="2"/>
  <c r="M23" i="2"/>
  <c r="K98" i="2"/>
  <c r="K96" i="2"/>
  <c r="L17" i="2"/>
  <c r="M51" i="2"/>
  <c r="X73" i="2"/>
  <c r="L77" i="2"/>
  <c r="K113" i="2"/>
  <c r="M16" i="2"/>
  <c r="X17" i="2"/>
  <c r="M22" i="2"/>
  <c r="AA28" i="2"/>
  <c r="L58" i="2"/>
  <c r="M70" i="2"/>
  <c r="L73" i="2"/>
  <c r="M99" i="2"/>
  <c r="M104" i="2"/>
  <c r="M112" i="2"/>
  <c r="Z19" i="2"/>
  <c r="L11" i="2"/>
  <c r="L12" i="2"/>
  <c r="M11" i="2"/>
  <c r="K72" i="2"/>
  <c r="K77" i="2"/>
  <c r="K76" i="2"/>
  <c r="K81" i="2"/>
  <c r="K78" i="2"/>
  <c r="K101" i="2"/>
  <c r="K99" i="2"/>
  <c r="K104" i="2"/>
  <c r="K106" i="2"/>
  <c r="M76" i="2"/>
  <c r="X77" i="2"/>
  <c r="M78" i="2"/>
  <c r="M96" i="2"/>
  <c r="L101" i="2"/>
  <c r="M113" i="2"/>
  <c r="M114" i="2"/>
  <c r="M115" i="2"/>
  <c r="M116" i="2"/>
  <c r="L117" i="2"/>
  <c r="W15" i="1"/>
  <c r="G57" i="1"/>
  <c r="G59" i="1"/>
  <c r="G64" i="1"/>
  <c r="G65" i="1"/>
  <c r="G68" i="1"/>
  <c r="G77" i="1"/>
  <c r="G78" i="1"/>
  <c r="G79" i="1"/>
  <c r="G83" i="1"/>
  <c r="G92" i="1"/>
  <c r="G90" i="1"/>
  <c r="G91" i="1"/>
  <c r="I79" i="1"/>
  <c r="L77" i="1"/>
  <c r="H17" i="1"/>
  <c r="L17" i="1" s="1"/>
  <c r="D7" i="2" l="1"/>
  <c r="I17" i="1"/>
  <c r="G17" i="1"/>
  <c r="F17" i="1" s="1"/>
  <c r="E20" i="2"/>
  <c r="E7" i="2" s="1"/>
  <c r="N20" i="2"/>
  <c r="N7" i="2" s="1"/>
  <c r="H8" i="2"/>
  <c r="M15" i="2"/>
  <c r="I9" i="2"/>
  <c r="AA20" i="2"/>
  <c r="H69" i="2"/>
  <c r="I69" i="2" s="1"/>
  <c r="F69" i="2"/>
  <c r="F50" i="2" s="1"/>
  <c r="F20" i="2" s="1"/>
  <c r="F7" i="2" s="1"/>
  <c r="L70" i="2"/>
  <c r="L76" i="2"/>
  <c r="M28" i="2"/>
  <c r="Z17" i="2"/>
  <c r="Z16" i="2" s="1"/>
  <c r="Z15" i="2" s="1"/>
  <c r="Z8" i="2" s="1"/>
  <c r="X16" i="2"/>
  <c r="X15" i="2" s="1"/>
  <c r="X8" i="2" s="1"/>
  <c r="X7" i="2" s="1"/>
  <c r="K70" i="2"/>
  <c r="W50" i="2"/>
  <c r="AA50" i="2" s="1"/>
  <c r="K22" i="2"/>
  <c r="Z22" i="2"/>
  <c r="Z21" i="2" s="1"/>
  <c r="Z20" i="2" s="1"/>
  <c r="H13" i="1"/>
  <c r="L13" i="1" s="1"/>
  <c r="F16" i="1"/>
  <c r="H16" i="1"/>
  <c r="M17" i="1" s="1"/>
  <c r="I8" i="2" l="1"/>
  <c r="M8" i="2"/>
  <c r="H50" i="2"/>
  <c r="I50" i="2" s="1"/>
  <c r="K69" i="2"/>
  <c r="M69" i="2"/>
  <c r="L69" i="2"/>
  <c r="M21" i="2"/>
  <c r="Z7" i="2"/>
  <c r="K58" i="2"/>
  <c r="K51" i="2"/>
  <c r="K24" i="2"/>
  <c r="G63" i="1"/>
  <c r="H20" i="2" l="1"/>
  <c r="H7" i="2" s="1"/>
  <c r="M50" i="2"/>
  <c r="K50" i="2"/>
  <c r="K28" i="2"/>
  <c r="H69" i="1"/>
  <c r="M64" i="1"/>
  <c r="H49" i="1"/>
  <c r="G49" i="1" s="1"/>
  <c r="F49" i="1" s="1"/>
  <c r="H42" i="1"/>
  <c r="G42" i="1" s="1"/>
  <c r="M20" i="2" l="1"/>
  <c r="I69" i="1"/>
  <c r="G69" i="1"/>
  <c r="I20" i="2"/>
  <c r="I7" i="2"/>
  <c r="M7" i="2"/>
  <c r="K21" i="2"/>
  <c r="F31" i="1"/>
  <c r="W32" i="1"/>
  <c r="H31" i="1"/>
  <c r="L31" i="1" s="1"/>
  <c r="F52" i="1"/>
  <c r="K20" i="2" l="1"/>
  <c r="E28" i="1"/>
  <c r="L15" i="1" l="1"/>
  <c r="L14" i="1"/>
  <c r="H75" i="1"/>
  <c r="G75" i="1" l="1"/>
  <c r="X75" i="1"/>
  <c r="H22" i="1" l="1"/>
  <c r="M52" i="1"/>
  <c r="W52" i="1" s="1"/>
  <c r="W53" i="1" s="1"/>
  <c r="H73" i="1"/>
  <c r="X73" i="1" s="1"/>
  <c r="H99" i="1"/>
  <c r="L99" i="1" s="1"/>
  <c r="L16" i="1" l="1"/>
  <c r="K28" i="1"/>
  <c r="L28" i="1"/>
  <c r="L55" i="1"/>
  <c r="L56" i="1"/>
  <c r="L57" i="1"/>
  <c r="L58" i="1"/>
  <c r="L59" i="1"/>
  <c r="L60" i="1"/>
  <c r="L61" i="1"/>
  <c r="L62" i="1"/>
  <c r="L63" i="1"/>
  <c r="L64" i="1"/>
  <c r="L65" i="1"/>
  <c r="L66" i="1"/>
  <c r="L67" i="1"/>
  <c r="L68" i="1"/>
  <c r="L69" i="1"/>
  <c r="L72" i="1"/>
  <c r="L73" i="1"/>
  <c r="L75" i="1"/>
  <c r="L78" i="1"/>
  <c r="L79" i="1"/>
  <c r="L80" i="1"/>
  <c r="L81" i="1"/>
  <c r="L82" i="1"/>
  <c r="L83" i="1"/>
  <c r="L85" i="1"/>
  <c r="L86" i="1"/>
  <c r="L90" i="1"/>
  <c r="L91" i="1"/>
  <c r="L92" i="1"/>
  <c r="L52" i="1"/>
  <c r="L44" i="1"/>
  <c r="L46" i="1"/>
  <c r="L49" i="1"/>
  <c r="L42" i="1"/>
  <c r="F99" i="1" l="1"/>
  <c r="G82" i="1" l="1"/>
  <c r="G81" i="1"/>
  <c r="G56" i="1"/>
  <c r="X17" i="1"/>
  <c r="X13" i="1"/>
  <c r="G58" i="1" l="1"/>
  <c r="G60" i="1" l="1"/>
  <c r="H50" i="1"/>
  <c r="G50" i="1" s="1"/>
  <c r="G67" i="1" l="1"/>
  <c r="G66" i="1"/>
  <c r="H48" i="1"/>
  <c r="L48" i="1" s="1"/>
  <c r="E26" i="1"/>
  <c r="L26" i="1" s="1"/>
  <c r="E33" i="1"/>
  <c r="H33" i="1" s="1"/>
  <c r="G48" i="1" l="1"/>
  <c r="F48" i="1" s="1"/>
  <c r="M33" i="1"/>
  <c r="G86" i="1"/>
  <c r="H88" i="1" l="1"/>
  <c r="L88" i="1" s="1"/>
  <c r="H97" i="1" l="1"/>
  <c r="L97" i="1" s="1"/>
  <c r="H96" i="1"/>
  <c r="L96" i="1" s="1"/>
  <c r="H95" i="1"/>
  <c r="L95" i="1" s="1"/>
  <c r="H89" i="1"/>
  <c r="H87" i="1"/>
  <c r="H84" i="1"/>
  <c r="H76" i="1"/>
  <c r="H74" i="1"/>
  <c r="H11" i="1"/>
  <c r="D11" i="1"/>
  <c r="H94" i="1" l="1"/>
  <c r="X74" i="1"/>
  <c r="F36" i="1"/>
  <c r="G33" i="1"/>
  <c r="F33" i="1" s="1"/>
  <c r="F35" i="1" l="1"/>
  <c r="G88" i="1" l="1"/>
  <c r="G72" i="1" l="1"/>
  <c r="F96" i="1" l="1"/>
  <c r="F97" i="1"/>
  <c r="F95" i="1"/>
  <c r="AA15" i="1"/>
  <c r="F50" i="1"/>
  <c r="F24" i="1"/>
  <c r="L24" i="1" s="1"/>
  <c r="W24" i="1"/>
  <c r="M95" i="1" l="1"/>
  <c r="M96" i="1"/>
  <c r="M97" i="1"/>
  <c r="M99" i="1"/>
  <c r="H54" i="1"/>
  <c r="I14" i="1" l="1"/>
  <c r="F19" i="1"/>
  <c r="I13" i="1" l="1"/>
  <c r="I15" i="1"/>
  <c r="I16" i="1"/>
  <c r="I19" i="1"/>
  <c r="I23" i="1"/>
  <c r="I24" i="1"/>
  <c r="I25" i="1"/>
  <c r="I26" i="1"/>
  <c r="I27" i="1"/>
  <c r="I28" i="1"/>
  <c r="I29" i="1"/>
  <c r="I30" i="1"/>
  <c r="I31" i="1"/>
  <c r="I35" i="1"/>
  <c r="I36" i="1"/>
  <c r="I42" i="1"/>
  <c r="I48" i="1"/>
  <c r="I49" i="1"/>
  <c r="I50" i="1"/>
  <c r="I52" i="1"/>
  <c r="I56" i="1"/>
  <c r="I57" i="1"/>
  <c r="I58" i="1"/>
  <c r="I59" i="1"/>
  <c r="I60" i="1"/>
  <c r="I61" i="1"/>
  <c r="I62" i="1"/>
  <c r="I63" i="1"/>
  <c r="I64" i="1"/>
  <c r="I65" i="1"/>
  <c r="I72" i="1"/>
  <c r="I73" i="1"/>
  <c r="I75" i="1"/>
  <c r="I77" i="1"/>
  <c r="I78" i="1"/>
  <c r="I80" i="1"/>
  <c r="I81" i="1"/>
  <c r="I82" i="1"/>
  <c r="I83" i="1"/>
  <c r="I85" i="1"/>
  <c r="I86" i="1"/>
  <c r="I88" i="1"/>
  <c r="I90" i="1"/>
  <c r="I91" i="1"/>
  <c r="I92" i="1"/>
  <c r="I95" i="1"/>
  <c r="I96" i="1"/>
  <c r="I97" i="1"/>
  <c r="I99" i="1"/>
  <c r="K30" i="1" l="1"/>
  <c r="AA13" i="1"/>
  <c r="AA16" i="1"/>
  <c r="AA19" i="1"/>
  <c r="AA26" i="1"/>
  <c r="AA27" i="1"/>
  <c r="AA28" i="1"/>
  <c r="AA29" i="1"/>
  <c r="AA31" i="1"/>
  <c r="AA33" i="1"/>
  <c r="AA34" i="1"/>
  <c r="AA35" i="1"/>
  <c r="AA36" i="1"/>
  <c r="AA37" i="1"/>
  <c r="AA39" i="1"/>
  <c r="AA40" i="1"/>
  <c r="AA41" i="1"/>
  <c r="AA42" i="1"/>
  <c r="AA43" i="1"/>
  <c r="AA44" i="1"/>
  <c r="AA45" i="1"/>
  <c r="AA46" i="1"/>
  <c r="AA47" i="1"/>
  <c r="AA48" i="1"/>
  <c r="AA49" i="1"/>
  <c r="AA50" i="1"/>
  <c r="AA51" i="1"/>
  <c r="AA52" i="1"/>
  <c r="AA53" i="1"/>
  <c r="AA54" i="1"/>
  <c r="AA55" i="1"/>
  <c r="AA56" i="1"/>
  <c r="AA57" i="1"/>
  <c r="AA58" i="1"/>
  <c r="AA59" i="1"/>
  <c r="AA60" i="1"/>
  <c r="AA61" i="1"/>
  <c r="AA62" i="1"/>
  <c r="AA63" i="1"/>
  <c r="AA64" i="1"/>
  <c r="AA65" i="1"/>
  <c r="AA66" i="1"/>
  <c r="AA67" i="1"/>
  <c r="AA68" i="1"/>
  <c r="AA69" i="1"/>
  <c r="AA70" i="1"/>
  <c r="AA71" i="1"/>
  <c r="AA72" i="1"/>
  <c r="AA73" i="1"/>
  <c r="AA74" i="1"/>
  <c r="AA75" i="1"/>
  <c r="AA76" i="1"/>
  <c r="AA77" i="1"/>
  <c r="AA78" i="1"/>
  <c r="AA79" i="1"/>
  <c r="AA80" i="1"/>
  <c r="AA81" i="1"/>
  <c r="AA82" i="1"/>
  <c r="AA83" i="1"/>
  <c r="AA84" i="1"/>
  <c r="AA85" i="1"/>
  <c r="AA86" i="1"/>
  <c r="AA87" i="1"/>
  <c r="AA88" i="1"/>
  <c r="AA89" i="1"/>
  <c r="AA90" i="1"/>
  <c r="AA91" i="1"/>
  <c r="E12" i="1" l="1"/>
  <c r="E11" i="1" l="1"/>
  <c r="I12" i="1"/>
  <c r="K41" i="1"/>
  <c r="K44" i="1"/>
  <c r="K45" i="1"/>
  <c r="K46" i="1"/>
  <c r="K48" i="1"/>
  <c r="K49" i="1"/>
  <c r="K50" i="1"/>
  <c r="K55" i="1"/>
  <c r="K95" i="1"/>
  <c r="K96" i="1"/>
  <c r="K97" i="1"/>
  <c r="H98" i="1" l="1"/>
  <c r="G98" i="1"/>
  <c r="F98" i="1"/>
  <c r="E98" i="1"/>
  <c r="D98" i="1"/>
  <c r="G94" i="1"/>
  <c r="F94" i="1"/>
  <c r="E94" i="1"/>
  <c r="E93" i="1" s="1"/>
  <c r="D94" i="1"/>
  <c r="D93" i="1" s="1"/>
  <c r="L94" i="1" l="1"/>
  <c r="I94" i="1"/>
  <c r="K94" i="1"/>
  <c r="L98" i="1"/>
  <c r="H93" i="1"/>
  <c r="M98" i="1"/>
  <c r="I98" i="1"/>
  <c r="G93" i="1"/>
  <c r="M94" i="1"/>
  <c r="F93" i="1"/>
  <c r="K93" i="1" s="1"/>
  <c r="D22" i="1"/>
  <c r="E51" i="1"/>
  <c r="G51" i="1"/>
  <c r="H51" i="1"/>
  <c r="D51" i="1"/>
  <c r="I51" i="1" l="1"/>
  <c r="I93" i="1"/>
  <c r="L93" i="1"/>
  <c r="M93" i="1"/>
  <c r="K16" i="1"/>
  <c r="F15" i="1"/>
  <c r="F11" i="1" s="1"/>
  <c r="H40" i="1"/>
  <c r="G40" i="1" l="1"/>
  <c r="H38" i="1"/>
  <c r="I40" i="1"/>
  <c r="K52" i="1"/>
  <c r="F51" i="1"/>
  <c r="K51" i="1" s="1"/>
  <c r="M79" i="1"/>
  <c r="F29" i="1" l="1"/>
  <c r="E38" i="1" l="1"/>
  <c r="I38" i="1" s="1"/>
  <c r="G38" i="1"/>
  <c r="D38" i="1"/>
  <c r="H47" i="1"/>
  <c r="M44" i="1"/>
  <c r="M46" i="1"/>
  <c r="M48" i="1"/>
  <c r="M49" i="1"/>
  <c r="M50" i="1"/>
  <c r="M56" i="1"/>
  <c r="M57" i="1"/>
  <c r="M58" i="1"/>
  <c r="M59" i="1"/>
  <c r="M60" i="1"/>
  <c r="M61" i="1"/>
  <c r="M62" i="1"/>
  <c r="M63" i="1"/>
  <c r="M65" i="1"/>
  <c r="M66" i="1"/>
  <c r="M67" i="1"/>
  <c r="M68" i="1"/>
  <c r="M69" i="1"/>
  <c r="M72" i="1"/>
  <c r="M73" i="1"/>
  <c r="M75" i="1"/>
  <c r="M77" i="1"/>
  <c r="M78" i="1"/>
  <c r="M80" i="1"/>
  <c r="M81" i="1"/>
  <c r="M82" i="1"/>
  <c r="M83" i="1"/>
  <c r="M85" i="1"/>
  <c r="M86" i="1"/>
  <c r="M88" i="1"/>
  <c r="M90" i="1"/>
  <c r="M91" i="1"/>
  <c r="M92" i="1"/>
  <c r="G47" i="1" l="1"/>
  <c r="L47" i="1"/>
  <c r="I47" i="1"/>
  <c r="M47" i="1"/>
  <c r="H37" i="1"/>
  <c r="I37" i="1" s="1"/>
  <c r="I33" i="1"/>
  <c r="F73" i="1" l="1"/>
  <c r="K73" i="1" s="1"/>
  <c r="F92" i="1"/>
  <c r="K92" i="1" s="1"/>
  <c r="F91" i="1"/>
  <c r="K91" i="1" s="1"/>
  <c r="F90" i="1"/>
  <c r="K90" i="1" s="1"/>
  <c r="F88" i="1"/>
  <c r="K88" i="1" s="1"/>
  <c r="F86" i="1"/>
  <c r="K86" i="1" s="1"/>
  <c r="F85" i="1"/>
  <c r="K85" i="1" s="1"/>
  <c r="F83" i="1"/>
  <c r="K83" i="1" s="1"/>
  <c r="F82" i="1"/>
  <c r="K82" i="1" s="1"/>
  <c r="F81" i="1"/>
  <c r="K81" i="1" s="1"/>
  <c r="F80" i="1"/>
  <c r="K80" i="1" s="1"/>
  <c r="F79" i="1"/>
  <c r="K79" i="1" s="1"/>
  <c r="F78" i="1"/>
  <c r="K78" i="1" s="1"/>
  <c r="F77" i="1"/>
  <c r="K77" i="1" s="1"/>
  <c r="F75" i="1"/>
  <c r="K75" i="1" s="1"/>
  <c r="F72" i="1"/>
  <c r="K72" i="1" s="1"/>
  <c r="F57" i="1"/>
  <c r="K57" i="1" s="1"/>
  <c r="F58" i="1"/>
  <c r="K58" i="1" s="1"/>
  <c r="F59" i="1"/>
  <c r="K59" i="1" s="1"/>
  <c r="F60" i="1"/>
  <c r="K60" i="1" s="1"/>
  <c r="F61" i="1"/>
  <c r="K61" i="1" s="1"/>
  <c r="F62" i="1"/>
  <c r="K62" i="1" s="1"/>
  <c r="F63" i="1"/>
  <c r="K63" i="1" s="1"/>
  <c r="F64" i="1"/>
  <c r="K64" i="1" s="1"/>
  <c r="F65" i="1"/>
  <c r="K65" i="1" s="1"/>
  <c r="F66" i="1"/>
  <c r="K66" i="1" s="1"/>
  <c r="F67" i="1"/>
  <c r="K67" i="1" s="1"/>
  <c r="F68" i="1"/>
  <c r="K68" i="1" s="1"/>
  <c r="F69" i="1"/>
  <c r="K69" i="1" s="1"/>
  <c r="F56" i="1"/>
  <c r="K56" i="1" s="1"/>
  <c r="E45" i="1"/>
  <c r="E76" i="1"/>
  <c r="M45" i="1" l="1"/>
  <c r="L45" i="1"/>
  <c r="I45" i="1"/>
  <c r="M76" i="1"/>
  <c r="L76" i="1"/>
  <c r="I76" i="1"/>
  <c r="E43" i="1"/>
  <c r="E54" i="1"/>
  <c r="M54" i="1" s="1"/>
  <c r="E74" i="1"/>
  <c r="E84" i="1"/>
  <c r="M84" i="1" s="1"/>
  <c r="E87" i="1"/>
  <c r="M87" i="1" s="1"/>
  <c r="E89" i="1"/>
  <c r="L89" i="1" s="1"/>
  <c r="F89" i="1"/>
  <c r="G89" i="1"/>
  <c r="D89" i="1"/>
  <c r="F87" i="1"/>
  <c r="G87" i="1"/>
  <c r="D87" i="1"/>
  <c r="F84" i="1"/>
  <c r="G84" i="1"/>
  <c r="D84" i="1"/>
  <c r="F76" i="1"/>
  <c r="G76" i="1"/>
  <c r="D76" i="1"/>
  <c r="F74" i="1"/>
  <c r="G74" i="1"/>
  <c r="D74" i="1"/>
  <c r="E71" i="1"/>
  <c r="F71" i="1"/>
  <c r="G71" i="1"/>
  <c r="H71" i="1"/>
  <c r="D71" i="1"/>
  <c r="F54" i="1"/>
  <c r="G54" i="1"/>
  <c r="D54" i="1"/>
  <c r="I89" i="1" l="1"/>
  <c r="K84" i="1"/>
  <c r="K87" i="1"/>
  <c r="K89" i="1"/>
  <c r="K54" i="1"/>
  <c r="K76" i="1"/>
  <c r="L87" i="1"/>
  <c r="I87" i="1"/>
  <c r="M74" i="1"/>
  <c r="L74" i="1"/>
  <c r="I74" i="1"/>
  <c r="L71" i="1"/>
  <c r="K71" i="1"/>
  <c r="K74" i="1"/>
  <c r="L84" i="1"/>
  <c r="I84" i="1"/>
  <c r="L54" i="1"/>
  <c r="I54" i="1"/>
  <c r="H70" i="1"/>
  <c r="I71" i="1"/>
  <c r="M71" i="1"/>
  <c r="M89" i="1"/>
  <c r="G70" i="1"/>
  <c r="G53" i="1" s="1"/>
  <c r="E70" i="1"/>
  <c r="E53" i="1" s="1"/>
  <c r="D70" i="1"/>
  <c r="D53" i="1" s="1"/>
  <c r="F70" i="1"/>
  <c r="H53" i="1" l="1"/>
  <c r="L70" i="1"/>
  <c r="I70" i="1"/>
  <c r="F53" i="1"/>
  <c r="K53" i="1" s="1"/>
  <c r="K70" i="1"/>
  <c r="M70" i="1"/>
  <c r="M53" i="1" l="1"/>
  <c r="I53" i="1"/>
  <c r="G11" i="1"/>
  <c r="G37" i="1" l="1"/>
  <c r="F40" i="1"/>
  <c r="K35" i="1"/>
  <c r="F47" i="1" l="1"/>
  <c r="K47" i="1" s="1"/>
  <c r="F43" i="1"/>
  <c r="G43" i="1"/>
  <c r="H43" i="1"/>
  <c r="L43" i="1" s="1"/>
  <c r="D43" i="1"/>
  <c r="K43" i="1" l="1"/>
  <c r="M43" i="1"/>
  <c r="I43" i="1"/>
  <c r="F42" i="1" l="1"/>
  <c r="H34" i="1"/>
  <c r="G34" i="1" s="1"/>
  <c r="F34" i="1" s="1"/>
  <c r="K34" i="1" s="1"/>
  <c r="F38" i="1" l="1"/>
  <c r="K42" i="1"/>
  <c r="H32" i="1"/>
  <c r="H21" i="1" s="1"/>
  <c r="I34" i="1"/>
  <c r="K24" i="1"/>
  <c r="K26" i="1"/>
  <c r="K14" i="1"/>
  <c r="K15" i="1" l="1"/>
  <c r="L23" i="1"/>
  <c r="L25" i="1"/>
  <c r="L27" i="1"/>
  <c r="L29" i="1"/>
  <c r="K33" i="1" l="1"/>
  <c r="G23" i="1"/>
  <c r="F23" i="1" s="1"/>
  <c r="K13" i="1" l="1"/>
  <c r="Z48" i="1" l="1"/>
  <c r="Z47" i="1"/>
  <c r="K19" i="1" l="1"/>
  <c r="G19" i="1"/>
  <c r="K31" i="1" l="1"/>
  <c r="K27" i="1" l="1"/>
  <c r="K36" i="1"/>
  <c r="Z42" i="1" l="1"/>
  <c r="Z40" i="1"/>
  <c r="Y38" i="1"/>
  <c r="X38" i="1"/>
  <c r="W38" i="1"/>
  <c r="V38" i="1"/>
  <c r="U38" i="1"/>
  <c r="T38" i="1"/>
  <c r="S38" i="1"/>
  <c r="R38" i="1"/>
  <c r="Q38" i="1"/>
  <c r="P38" i="1"/>
  <c r="O38" i="1"/>
  <c r="N38" i="1"/>
  <c r="Z37" i="1"/>
  <c r="Z36" i="1"/>
  <c r="Z35" i="1"/>
  <c r="Z34" i="1"/>
  <c r="Z33" i="1"/>
  <c r="Y32" i="1"/>
  <c r="X32" i="1"/>
  <c r="V32" i="1"/>
  <c r="U32" i="1"/>
  <c r="T32" i="1"/>
  <c r="S32" i="1"/>
  <c r="R32" i="1"/>
  <c r="Q32" i="1"/>
  <c r="P32" i="1"/>
  <c r="O32" i="1"/>
  <c r="N32" i="1"/>
  <c r="Z31" i="1"/>
  <c r="U30" i="1"/>
  <c r="Z29" i="1"/>
  <c r="Z28" i="1"/>
  <c r="Z52" i="1"/>
  <c r="Z27" i="1"/>
  <c r="Z26" i="1"/>
  <c r="O25" i="1"/>
  <c r="R24" i="1"/>
  <c r="S23" i="1"/>
  <c r="S22" i="1" s="1"/>
  <c r="S21" i="1" s="1"/>
  <c r="S20" i="1" s="1"/>
  <c r="O23" i="1"/>
  <c r="Y22" i="1"/>
  <c r="X22" i="1"/>
  <c r="X21" i="1" s="1"/>
  <c r="W22" i="1"/>
  <c r="V22" i="1"/>
  <c r="T22" i="1"/>
  <c r="Q22" i="1"/>
  <c r="Q21" i="1" s="1"/>
  <c r="Q20" i="1" s="1"/>
  <c r="P22" i="1"/>
  <c r="N22" i="1"/>
  <c r="Z19" i="1"/>
  <c r="Z18" i="1" s="1"/>
  <c r="Y18" i="1"/>
  <c r="X18" i="1"/>
  <c r="W18" i="1"/>
  <c r="V18" i="1"/>
  <c r="U18" i="1"/>
  <c r="T18" i="1"/>
  <c r="S18" i="1"/>
  <c r="R18" i="1"/>
  <c r="Q18" i="1"/>
  <c r="P18" i="1"/>
  <c r="O18" i="1"/>
  <c r="N18" i="1"/>
  <c r="Z16" i="1"/>
  <c r="Z15" i="1"/>
  <c r="O14" i="1"/>
  <c r="AA14" i="1" s="1"/>
  <c r="Z13" i="1"/>
  <c r="O12" i="1"/>
  <c r="Y11" i="1"/>
  <c r="X11" i="1"/>
  <c r="W11" i="1"/>
  <c r="V11" i="1"/>
  <c r="U11" i="1"/>
  <c r="T11" i="1"/>
  <c r="S11" i="1"/>
  <c r="S10" i="1" s="1"/>
  <c r="S9" i="1" s="1"/>
  <c r="R11" i="1"/>
  <c r="Q11" i="1"/>
  <c r="P11" i="1"/>
  <c r="N11" i="1"/>
  <c r="R10" i="1" l="1"/>
  <c r="R9" i="1" s="1"/>
  <c r="T10" i="1"/>
  <c r="T9" i="1" s="1"/>
  <c r="X20" i="1"/>
  <c r="Q10" i="1"/>
  <c r="Q9" i="1" s="1"/>
  <c r="Q8" i="1" s="1"/>
  <c r="U10" i="1"/>
  <c r="U9" i="1" s="1"/>
  <c r="Y10" i="1"/>
  <c r="Y9" i="1" s="1"/>
  <c r="Z14" i="1"/>
  <c r="Y21" i="1"/>
  <c r="Y20" i="1" s="1"/>
  <c r="V10" i="1"/>
  <c r="V9" i="1" s="1"/>
  <c r="P10" i="1"/>
  <c r="P9" i="1" s="1"/>
  <c r="X10" i="1"/>
  <c r="X9" i="1" s="1"/>
  <c r="O22" i="1"/>
  <c r="O21" i="1" s="1"/>
  <c r="O20" i="1" s="1"/>
  <c r="W10" i="1"/>
  <c r="W9" i="1" s="1"/>
  <c r="T21" i="1"/>
  <c r="T20" i="1" s="1"/>
  <c r="T8" i="1" s="1"/>
  <c r="N21" i="1"/>
  <c r="N20" i="1" s="1"/>
  <c r="N10" i="1"/>
  <c r="N9" i="1" s="1"/>
  <c r="N8" i="1" s="1"/>
  <c r="P21" i="1"/>
  <c r="P20" i="1" s="1"/>
  <c r="Z30" i="1"/>
  <c r="AA30" i="1"/>
  <c r="Z12" i="1"/>
  <c r="Z11" i="1" s="1"/>
  <c r="Z10" i="1" s="1"/>
  <c r="Z9" i="1" s="1"/>
  <c r="AA12" i="1"/>
  <c r="Z24" i="1"/>
  <c r="AA24" i="1"/>
  <c r="O11" i="1"/>
  <c r="O10" i="1" s="1"/>
  <c r="O9" i="1" s="1"/>
  <c r="O8" i="1" s="1"/>
  <c r="U22" i="1"/>
  <c r="U21" i="1" s="1"/>
  <c r="U20" i="1" s="1"/>
  <c r="U8" i="1" s="1"/>
  <c r="Z25" i="1"/>
  <c r="AA25" i="1"/>
  <c r="AA38" i="1"/>
  <c r="AA18" i="1"/>
  <c r="R22" i="1"/>
  <c r="R21" i="1" s="1"/>
  <c r="R20" i="1" s="1"/>
  <c r="R8" i="1" s="1"/>
  <c r="V21" i="1"/>
  <c r="V20" i="1" s="1"/>
  <c r="Z23" i="1"/>
  <c r="AA23" i="1"/>
  <c r="S8" i="1"/>
  <c r="AA32" i="1"/>
  <c r="W21" i="1"/>
  <c r="Z32" i="1"/>
  <c r="Z38" i="1"/>
  <c r="X8" i="1"/>
  <c r="Y8" i="1" l="1"/>
  <c r="P8" i="1"/>
  <c r="V8" i="1"/>
  <c r="Z22" i="1"/>
  <c r="AA22" i="1"/>
  <c r="AA21" i="1"/>
  <c r="W20" i="1"/>
  <c r="W8" i="1" s="1"/>
  <c r="Z21" i="1"/>
  <c r="Z20" i="1" s="1"/>
  <c r="Z8" i="1" s="1"/>
  <c r="M12" i="1"/>
  <c r="M13" i="1"/>
  <c r="M14" i="1"/>
  <c r="M15" i="1"/>
  <c r="M16" i="1"/>
  <c r="M19" i="1"/>
  <c r="M23" i="1"/>
  <c r="M24" i="1"/>
  <c r="M25" i="1"/>
  <c r="M26" i="1"/>
  <c r="M27" i="1"/>
  <c r="M28" i="1"/>
  <c r="M29" i="1"/>
  <c r="M30" i="1"/>
  <c r="M31" i="1"/>
  <c r="M34" i="1"/>
  <c r="M35" i="1"/>
  <c r="M36" i="1"/>
  <c r="M37" i="1"/>
  <c r="M40" i="1"/>
  <c r="M42" i="1"/>
  <c r="AA20" i="1" l="1"/>
  <c r="K23" i="1"/>
  <c r="K29" i="1"/>
  <c r="F25" i="1"/>
  <c r="K25" i="1" s="1"/>
  <c r="K37" i="1" l="1"/>
  <c r="F18" i="1"/>
  <c r="G18" i="1"/>
  <c r="G22" i="1"/>
  <c r="G32" i="1"/>
  <c r="F32" i="1" l="1"/>
  <c r="G21" i="1"/>
  <c r="G20" i="1" s="1"/>
  <c r="F20" i="1" s="1"/>
  <c r="F22" i="1"/>
  <c r="H18" i="1"/>
  <c r="I11" i="1"/>
  <c r="E32" i="1"/>
  <c r="I32" i="1" s="1"/>
  <c r="E22" i="1"/>
  <c r="E18" i="1"/>
  <c r="D32" i="1"/>
  <c r="D18" i="1"/>
  <c r="K18" i="1" s="1"/>
  <c r="M18" i="1" l="1"/>
  <c r="E10" i="1"/>
  <c r="E9" i="1" s="1"/>
  <c r="I18" i="1"/>
  <c r="I22" i="1"/>
  <c r="M38" i="1"/>
  <c r="K32" i="1"/>
  <c r="H10" i="1"/>
  <c r="F21" i="1"/>
  <c r="K22" i="1"/>
  <c r="M32" i="1"/>
  <c r="M11" i="1"/>
  <c r="M22" i="1"/>
  <c r="D10" i="1"/>
  <c r="D21" i="1"/>
  <c r="D20" i="1" s="1"/>
  <c r="E21" i="1"/>
  <c r="E20" i="1" s="1"/>
  <c r="E8" i="1" l="1"/>
  <c r="H20" i="1"/>
  <c r="I21" i="1"/>
  <c r="H9" i="1"/>
  <c r="I9" i="1" s="1"/>
  <c r="I10" i="1"/>
  <c r="K21" i="1"/>
  <c r="M10" i="1"/>
  <c r="M21" i="1"/>
  <c r="D9" i="1"/>
  <c r="D8" i="1" s="1"/>
  <c r="K40" i="1"/>
  <c r="M20" i="1" l="1"/>
  <c r="H8" i="1"/>
  <c r="I8" i="1" s="1"/>
  <c r="I20" i="1"/>
  <c r="M9" i="1"/>
  <c r="M8" i="1" l="1"/>
  <c r="K38" i="1"/>
  <c r="F10" i="1"/>
  <c r="G10" i="1"/>
  <c r="G9" i="1" s="1"/>
  <c r="G8" i="1" s="1"/>
  <c r="F9" i="1" l="1"/>
  <c r="F8" i="1" s="1"/>
  <c r="K20" i="1"/>
</calcChain>
</file>

<file path=xl/comments1.xml><?xml version="1.0" encoding="utf-8"?>
<comments xmlns="http://schemas.openxmlformats.org/spreadsheetml/2006/main">
  <authors>
    <author>Admin</author>
    <author>Author</author>
    <author>ADMIN</author>
    <author>Windows User</author>
    <author>21AK22</author>
  </authors>
  <commentList>
    <comment ref="G20" authorId="0">
      <text>
        <r>
          <rPr>
            <b/>
            <sz val="9"/>
            <color indexed="81"/>
            <rFont val="Tahoma"/>
            <family val="2"/>
            <charset val="163"/>
          </rPr>
          <t>Theo phòng GD đánh giá chưa đạt, do có 2 trường đạt chuyển GD tối thiểu, 1 trường đạt chuẩn CSVC</t>
        </r>
      </text>
    </comment>
    <comment ref="L20" authorId="0">
      <text>
        <r>
          <rPr>
            <b/>
            <sz val="9"/>
            <color indexed="81"/>
            <rFont val="Tahoma"/>
            <family val="2"/>
            <charset val="163"/>
          </rPr>
          <t>Admin:</t>
        </r>
        <r>
          <rPr>
            <sz val="9"/>
            <color indexed="81"/>
            <rFont val="Tahoma"/>
            <family val="2"/>
            <charset val="163"/>
          </rPr>
          <t xml:space="preserve">
tính thu nhập năm 2021</t>
        </r>
      </text>
    </comment>
    <comment ref="E33" authorId="1">
      <text>
        <r>
          <rPr>
            <sz val="9"/>
            <color indexed="81"/>
            <rFont val="Times New Roman"/>
            <family val="1"/>
            <charset val="163"/>
          </rPr>
          <t>Thủy lợi Nậm Pồ, thủy lợi Nậm Manh đã hoàn thành. TC đạt tháng 4/2015.</t>
        </r>
      </text>
    </comment>
    <comment ref="O35" authorId="2">
      <text>
        <r>
          <rPr>
            <b/>
            <sz val="9"/>
            <color indexed="81"/>
            <rFont val="Tahoma"/>
            <family val="2"/>
          </rPr>
          <t>ADMIN:</t>
        </r>
        <r>
          <rPr>
            <sz val="9"/>
            <color indexed="81"/>
            <rFont val="Tahoma"/>
            <family val="2"/>
          </rPr>
          <t xml:space="preserve">
Vietgap Mật ông</t>
        </r>
      </text>
    </comment>
    <comment ref="R35" authorId="1">
      <text>
        <r>
          <rPr>
            <sz val="9"/>
            <color indexed="81"/>
            <rFont val="Times New Roman"/>
            <family val="1"/>
            <charset val="163"/>
          </rPr>
          <t>4/9 bản được công nhận bản văn hóa.</t>
        </r>
      </text>
    </comment>
    <comment ref="D36" authorId="1">
      <text>
        <r>
          <rPr>
            <sz val="9"/>
            <color indexed="81"/>
            <rFont val="Times New Roman"/>
            <family val="1"/>
            <charset val="163"/>
          </rPr>
          <t>Tiếp tục làm đường nội bản Huổi Pết, Nậm Cầy</t>
        </r>
      </text>
    </comment>
    <comment ref="H36" authorId="1">
      <text>
        <r>
          <rPr>
            <sz val="9"/>
            <color indexed="81"/>
            <rFont val="Times New Roman"/>
            <family val="1"/>
            <charset val="163"/>
          </rPr>
          <t>Tiến hành làm sân nhà văn hóa bản: Nậm Cầy, Huổi Pết, Huổi Van I.</t>
        </r>
      </text>
    </comment>
    <comment ref="O36" authorId="2">
      <text>
        <r>
          <rPr>
            <b/>
            <sz val="9"/>
            <color indexed="81"/>
            <rFont val="Tahoma"/>
            <family val="2"/>
          </rPr>
          <t>ADMIN:</t>
        </r>
        <r>
          <rPr>
            <sz val="9"/>
            <color indexed="81"/>
            <rFont val="Tahoma"/>
            <family val="2"/>
          </rPr>
          <t xml:space="preserve">
Viet gap Séng cù</t>
        </r>
      </text>
    </comment>
    <comment ref="S36" authorId="1">
      <text>
        <r>
          <rPr>
            <sz val="9"/>
            <color indexed="81"/>
            <rFont val="Times New Roman"/>
            <family val="1"/>
            <charset val="163"/>
          </rPr>
          <t>Chỉ đạo nhân dân khơi thông cống rãnh các bản Phiêng Luông I, Phiêng Luông II; chỉ đạo nhân dân đào hố rác tại gia đình các bản Phiêng Luông I, Phiêng Luông II:</t>
        </r>
      </text>
    </comment>
    <comment ref="O38" authorId="2">
      <text>
        <r>
          <rPr>
            <b/>
            <sz val="9"/>
            <color indexed="81"/>
            <rFont val="Tahoma"/>
            <family val="2"/>
          </rPr>
          <t>ADMIN:</t>
        </r>
        <r>
          <rPr>
            <sz val="9"/>
            <color indexed="81"/>
            <rFont val="Tahoma"/>
            <family val="2"/>
          </rPr>
          <t xml:space="preserve">
Vietgap dưa chuột</t>
        </r>
      </text>
    </comment>
    <comment ref="O39" authorId="2">
      <text>
        <r>
          <rPr>
            <b/>
            <sz val="9"/>
            <color indexed="81"/>
            <rFont val="Tahoma"/>
            <family val="2"/>
          </rPr>
          <t>ADMIN:</t>
        </r>
        <r>
          <rPr>
            <sz val="9"/>
            <color indexed="81"/>
            <rFont val="Tahoma"/>
            <family val="2"/>
          </rPr>
          <t xml:space="preserve">
Việt Gáp chè</t>
        </r>
      </text>
    </comment>
    <comment ref="R39" authorId="1">
      <text>
        <r>
          <rPr>
            <sz val="9"/>
            <color indexed="81"/>
            <rFont val="Times New Roman"/>
            <family val="1"/>
            <charset val="163"/>
          </rPr>
          <t>2/6 bản được công nhận bản văn hóa.</t>
        </r>
      </text>
    </comment>
    <comment ref="D41" authorId="2">
      <text>
        <r>
          <rPr>
            <b/>
            <sz val="9"/>
            <color indexed="81"/>
            <rFont val="Tahoma"/>
            <family val="2"/>
          </rPr>
          <t>ADMIN:</t>
        </r>
        <r>
          <rPr>
            <sz val="9"/>
            <color indexed="81"/>
            <rFont val="Tahoma"/>
            <family val="2"/>
          </rPr>
          <t xml:space="preserve">
Do ảnh hưởng của thiên tai sạt lở</t>
        </r>
      </text>
    </comment>
    <comment ref="E41" authorId="2">
      <text>
        <r>
          <rPr>
            <b/>
            <sz val="9"/>
            <color indexed="81"/>
            <rFont val="Tahoma"/>
            <family val="2"/>
          </rPr>
          <t>ADMIN:</t>
        </r>
        <r>
          <rPr>
            <sz val="9"/>
            <color indexed="81"/>
            <rFont val="Tahoma"/>
            <family val="2"/>
          </rPr>
          <t xml:space="preserve">
Do ảnh hưởng của thiên tai</t>
        </r>
      </text>
    </comment>
    <comment ref="F41" authorId="2">
      <text>
        <r>
          <rPr>
            <b/>
            <sz val="9"/>
            <color indexed="81"/>
            <rFont val="Tahoma"/>
            <family val="2"/>
          </rPr>
          <t>ADMIN:</t>
        </r>
        <r>
          <rPr>
            <sz val="9"/>
            <color indexed="81"/>
            <rFont val="Tahoma"/>
            <family val="2"/>
          </rPr>
          <t xml:space="preserve">
Phòng KT-HT Hậu phản ánh chưa đạt. Nhưng xã lại đạt</t>
        </r>
      </text>
    </comment>
    <comment ref="O42" authorId="2">
      <text>
        <r>
          <rPr>
            <b/>
            <sz val="9"/>
            <color indexed="81"/>
            <rFont val="Tahoma"/>
            <family val="2"/>
          </rPr>
          <t>ADMIN:</t>
        </r>
        <r>
          <rPr>
            <sz val="9"/>
            <color indexed="81"/>
            <rFont val="Tahoma"/>
            <family val="2"/>
          </rPr>
          <t xml:space="preserve">
Vietgap 0ng </t>
        </r>
      </text>
    </comment>
    <comment ref="F91" authorId="3">
      <text>
        <r>
          <rPr>
            <b/>
            <sz val="9"/>
            <color indexed="81"/>
            <rFont val="Tahoma"/>
            <family val="2"/>
          </rPr>
          <t>76%</t>
        </r>
      </text>
    </comment>
    <comment ref="K91" authorId="3">
      <text>
        <r>
          <rPr>
            <b/>
            <sz val="9"/>
            <color indexed="81"/>
            <rFont val="Tahoma"/>
            <family val="2"/>
          </rPr>
          <t>47,4%</t>
        </r>
      </text>
    </comment>
    <comment ref="Q98" authorId="4">
      <text>
        <r>
          <rPr>
            <b/>
            <sz val="9"/>
            <color indexed="81"/>
            <rFont val="Tahoma"/>
            <family val="2"/>
          </rPr>
          <t>21AK22:</t>
        </r>
        <r>
          <rPr>
            <sz val="9"/>
            <color indexed="81"/>
            <rFont val="Tahoma"/>
            <family val="2"/>
          </rPr>
          <t xml:space="preserve">
đạt chuẩn</t>
        </r>
      </text>
    </comment>
    <comment ref="T98" authorId="4">
      <text>
        <r>
          <rPr>
            <b/>
            <sz val="9"/>
            <color indexed="81"/>
            <rFont val="Tahoma"/>
            <family val="2"/>
          </rPr>
          <t>21AK22:</t>
        </r>
        <r>
          <rPr>
            <sz val="9"/>
            <color indexed="81"/>
            <rFont val="Tahoma"/>
            <family val="2"/>
          </rPr>
          <t xml:space="preserve">
đạt chuẩn</t>
        </r>
      </text>
    </comment>
    <comment ref="G99" authorId="4">
      <text>
        <r>
          <rPr>
            <b/>
            <sz val="9"/>
            <color indexed="81"/>
            <rFont val="Tahoma"/>
            <family val="2"/>
          </rPr>
          <t>21AK22:</t>
        </r>
        <r>
          <rPr>
            <sz val="9"/>
            <color indexed="81"/>
            <rFont val="Tahoma"/>
            <family val="2"/>
          </rPr>
          <t xml:space="preserve">
đạt chuẩn</t>
        </r>
      </text>
    </comment>
    <comment ref="Q99" authorId="4">
      <text>
        <r>
          <rPr>
            <b/>
            <sz val="9"/>
            <color indexed="81"/>
            <rFont val="Tahoma"/>
            <family val="2"/>
          </rPr>
          <t>21AK22:</t>
        </r>
        <r>
          <rPr>
            <sz val="9"/>
            <color indexed="81"/>
            <rFont val="Tahoma"/>
            <family val="2"/>
          </rPr>
          <t xml:space="preserve">
đạt chuẩn</t>
        </r>
      </text>
    </comment>
    <comment ref="G100" authorId="4">
      <text>
        <r>
          <rPr>
            <b/>
            <sz val="9"/>
            <color indexed="81"/>
            <rFont val="Tahoma"/>
            <family val="2"/>
          </rPr>
          <t>21AK22:</t>
        </r>
        <r>
          <rPr>
            <sz val="9"/>
            <color indexed="81"/>
            <rFont val="Tahoma"/>
            <family val="2"/>
          </rPr>
          <t xml:space="preserve">
đạt chuẩn</t>
        </r>
      </text>
    </comment>
    <comment ref="J101" authorId="4">
      <text>
        <r>
          <rPr>
            <b/>
            <sz val="9"/>
            <color indexed="81"/>
            <rFont val="Tahoma"/>
            <family val="2"/>
          </rPr>
          <t>21AK22:</t>
        </r>
        <r>
          <rPr>
            <sz val="9"/>
            <color indexed="81"/>
            <rFont val="Tahoma"/>
            <family val="2"/>
          </rPr>
          <t xml:space="preserve">
đạt chuẩn</t>
        </r>
      </text>
    </comment>
    <comment ref="Q101" authorId="4">
      <text>
        <r>
          <rPr>
            <b/>
            <sz val="9"/>
            <color indexed="81"/>
            <rFont val="Tahoma"/>
            <family val="2"/>
          </rPr>
          <t>21AK22:</t>
        </r>
        <r>
          <rPr>
            <sz val="9"/>
            <color indexed="81"/>
            <rFont val="Tahoma"/>
            <family val="2"/>
          </rPr>
          <t xml:space="preserve">
đạt chuẩn</t>
        </r>
      </text>
    </comment>
    <comment ref="G102" authorId="4">
      <text>
        <r>
          <rPr>
            <b/>
            <sz val="9"/>
            <color indexed="81"/>
            <rFont val="Tahoma"/>
            <family val="2"/>
          </rPr>
          <t>21AK22:</t>
        </r>
        <r>
          <rPr>
            <sz val="9"/>
            <color indexed="81"/>
            <rFont val="Tahoma"/>
            <family val="2"/>
          </rPr>
          <t xml:space="preserve">
đạt chuẩn</t>
        </r>
      </text>
    </comment>
    <comment ref="Q102" authorId="4">
      <text>
        <r>
          <rPr>
            <b/>
            <sz val="9"/>
            <color indexed="81"/>
            <rFont val="Tahoma"/>
            <family val="2"/>
          </rPr>
          <t>21AK22:</t>
        </r>
        <r>
          <rPr>
            <sz val="9"/>
            <color indexed="81"/>
            <rFont val="Tahoma"/>
            <family val="2"/>
          </rPr>
          <t xml:space="preserve">
đạt chuẩn</t>
        </r>
      </text>
    </comment>
    <comment ref="G103" authorId="4">
      <text>
        <r>
          <rPr>
            <b/>
            <sz val="9"/>
            <color indexed="81"/>
            <rFont val="Tahoma"/>
            <family val="2"/>
          </rPr>
          <t>21AK22:</t>
        </r>
        <r>
          <rPr>
            <sz val="9"/>
            <color indexed="81"/>
            <rFont val="Tahoma"/>
            <family val="2"/>
          </rPr>
          <t xml:space="preserve">
đạt chuẩn</t>
        </r>
      </text>
    </comment>
    <comment ref="Q103" authorId="4">
      <text>
        <r>
          <rPr>
            <b/>
            <sz val="9"/>
            <color indexed="81"/>
            <rFont val="Tahoma"/>
            <family val="2"/>
          </rPr>
          <t>21AK22:</t>
        </r>
        <r>
          <rPr>
            <sz val="9"/>
            <color indexed="81"/>
            <rFont val="Tahoma"/>
            <family val="2"/>
          </rPr>
          <t xml:space="preserve">
đạt chuẩn</t>
        </r>
      </text>
    </comment>
    <comment ref="D104" authorId="4">
      <text>
        <r>
          <rPr>
            <b/>
            <sz val="9"/>
            <color indexed="81"/>
            <rFont val="Tahoma"/>
            <family val="2"/>
          </rPr>
          <t>21AK22:</t>
        </r>
        <r>
          <rPr>
            <sz val="9"/>
            <color indexed="81"/>
            <rFont val="Tahoma"/>
            <family val="2"/>
          </rPr>
          <t xml:space="preserve">
đạt chuẩn</t>
        </r>
      </text>
    </comment>
    <comment ref="J104" authorId="4">
      <text>
        <r>
          <rPr>
            <b/>
            <sz val="9"/>
            <color indexed="81"/>
            <rFont val="Tahoma"/>
            <family val="2"/>
          </rPr>
          <t>21AK22:</t>
        </r>
        <r>
          <rPr>
            <sz val="9"/>
            <color indexed="81"/>
            <rFont val="Tahoma"/>
            <family val="2"/>
          </rPr>
          <t xml:space="preserve">
đạt chuẩn</t>
        </r>
      </text>
    </comment>
    <comment ref="K104" authorId="4">
      <text>
        <r>
          <rPr>
            <b/>
            <sz val="9"/>
            <color indexed="81"/>
            <rFont val="Tahoma"/>
            <family val="2"/>
          </rPr>
          <t>21AK22:</t>
        </r>
        <r>
          <rPr>
            <sz val="9"/>
            <color indexed="81"/>
            <rFont val="Tahoma"/>
            <family val="2"/>
          </rPr>
          <t xml:space="preserve">
đạt chuẩn</t>
        </r>
      </text>
    </comment>
    <comment ref="D105" authorId="4">
      <text>
        <r>
          <rPr>
            <b/>
            <sz val="9"/>
            <color indexed="81"/>
            <rFont val="Tahoma"/>
            <family val="2"/>
          </rPr>
          <t>21AK22:</t>
        </r>
        <r>
          <rPr>
            <sz val="9"/>
            <color indexed="81"/>
            <rFont val="Tahoma"/>
            <family val="2"/>
          </rPr>
          <t xml:space="preserve">
đạt chuẩn</t>
        </r>
      </text>
    </comment>
    <comment ref="O105" authorId="4">
      <text>
        <r>
          <rPr>
            <b/>
            <sz val="9"/>
            <color indexed="81"/>
            <rFont val="Tahoma"/>
            <family val="2"/>
          </rPr>
          <t>21AK22:</t>
        </r>
        <r>
          <rPr>
            <sz val="9"/>
            <color indexed="81"/>
            <rFont val="Tahoma"/>
            <family val="2"/>
          </rPr>
          <t xml:space="preserve">
đạt chuẩn</t>
        </r>
      </text>
    </comment>
    <comment ref="Q106" authorId="4">
      <text>
        <r>
          <rPr>
            <b/>
            <sz val="9"/>
            <color indexed="81"/>
            <rFont val="Tahoma"/>
            <family val="2"/>
          </rPr>
          <t>21AK22:</t>
        </r>
        <r>
          <rPr>
            <sz val="9"/>
            <color indexed="81"/>
            <rFont val="Tahoma"/>
            <family val="2"/>
          </rPr>
          <t xml:space="preserve">
đạt chuẩn</t>
        </r>
      </text>
    </comment>
  </commentList>
</comments>
</file>

<file path=xl/comments2.xml><?xml version="1.0" encoding="utf-8"?>
<comments xmlns="http://schemas.openxmlformats.org/spreadsheetml/2006/main">
  <authors>
    <author>Author</author>
    <author>ADMIN</author>
    <author>Windows User</author>
    <author>21AK22</author>
  </authors>
  <commentList>
    <comment ref="E33" authorId="0">
      <text>
        <r>
          <rPr>
            <sz val="9"/>
            <color indexed="81"/>
            <rFont val="Times New Roman"/>
            <family val="1"/>
            <charset val="163"/>
          </rPr>
          <t>Thủy lợi Nậm Pồ, thủy lợi Nậm Manh đã hoàn thành. TC đạt tháng 4/2015.</t>
        </r>
      </text>
    </comment>
    <comment ref="O35" authorId="1">
      <text>
        <r>
          <rPr>
            <b/>
            <sz val="9"/>
            <color indexed="81"/>
            <rFont val="Tahoma"/>
            <family val="2"/>
          </rPr>
          <t>ADMIN:</t>
        </r>
        <r>
          <rPr>
            <sz val="9"/>
            <color indexed="81"/>
            <rFont val="Tahoma"/>
            <family val="2"/>
          </rPr>
          <t xml:space="preserve">
Vietgap Mật ông</t>
        </r>
      </text>
    </comment>
    <comment ref="R35" authorId="0">
      <text>
        <r>
          <rPr>
            <sz val="9"/>
            <color indexed="81"/>
            <rFont val="Times New Roman"/>
            <family val="1"/>
            <charset val="163"/>
          </rPr>
          <t>4/9 bản được công nhận bản văn hóa.</t>
        </r>
      </text>
    </comment>
    <comment ref="D36" authorId="0">
      <text>
        <r>
          <rPr>
            <sz val="9"/>
            <color indexed="81"/>
            <rFont val="Times New Roman"/>
            <family val="1"/>
            <charset val="163"/>
          </rPr>
          <t>Tiếp tục làm đường nội bản Huổi Pết, Nậm Cầy</t>
        </r>
      </text>
    </comment>
    <comment ref="H36" authorId="0">
      <text>
        <r>
          <rPr>
            <sz val="9"/>
            <color indexed="81"/>
            <rFont val="Times New Roman"/>
            <family val="1"/>
            <charset val="163"/>
          </rPr>
          <t>Tiến hành làm sân nhà văn hóa bản: Nậm Cầy, Huổi Pết, Huổi Van I.</t>
        </r>
      </text>
    </comment>
    <comment ref="O36" authorId="1">
      <text>
        <r>
          <rPr>
            <b/>
            <sz val="9"/>
            <color indexed="81"/>
            <rFont val="Tahoma"/>
            <family val="2"/>
          </rPr>
          <t>ADMIN:</t>
        </r>
        <r>
          <rPr>
            <sz val="9"/>
            <color indexed="81"/>
            <rFont val="Tahoma"/>
            <family val="2"/>
          </rPr>
          <t xml:space="preserve">
Viet gap Séng cù</t>
        </r>
      </text>
    </comment>
    <comment ref="S36" authorId="0">
      <text>
        <r>
          <rPr>
            <sz val="9"/>
            <color indexed="81"/>
            <rFont val="Times New Roman"/>
            <family val="1"/>
            <charset val="163"/>
          </rPr>
          <t>Chỉ đạo nhân dân khơi thông cống rãnh các bản Phiêng Luông I, Phiêng Luông II; chỉ đạo nhân dân đào hố rác tại gia đình các bản Phiêng Luông I, Phiêng Luông II:</t>
        </r>
      </text>
    </comment>
    <comment ref="O38" authorId="1">
      <text>
        <r>
          <rPr>
            <b/>
            <sz val="9"/>
            <color indexed="81"/>
            <rFont val="Tahoma"/>
            <family val="2"/>
          </rPr>
          <t>ADMIN:</t>
        </r>
        <r>
          <rPr>
            <sz val="9"/>
            <color indexed="81"/>
            <rFont val="Tahoma"/>
            <family val="2"/>
          </rPr>
          <t xml:space="preserve">
Vietgap dưa chuột</t>
        </r>
      </text>
    </comment>
    <comment ref="O39" authorId="1">
      <text>
        <r>
          <rPr>
            <b/>
            <sz val="9"/>
            <color indexed="81"/>
            <rFont val="Tahoma"/>
            <family val="2"/>
          </rPr>
          <t>ADMIN:</t>
        </r>
        <r>
          <rPr>
            <sz val="9"/>
            <color indexed="81"/>
            <rFont val="Tahoma"/>
            <family val="2"/>
          </rPr>
          <t xml:space="preserve">
Việt Gáp chè</t>
        </r>
      </text>
    </comment>
    <comment ref="R39" authorId="0">
      <text>
        <r>
          <rPr>
            <sz val="9"/>
            <color indexed="81"/>
            <rFont val="Times New Roman"/>
            <family val="1"/>
            <charset val="163"/>
          </rPr>
          <t>2/6 bản được công nhận bản văn hóa.</t>
        </r>
      </text>
    </comment>
    <comment ref="D41" authorId="1">
      <text>
        <r>
          <rPr>
            <b/>
            <sz val="9"/>
            <color indexed="81"/>
            <rFont val="Tahoma"/>
            <family val="2"/>
          </rPr>
          <t>ADMIN:</t>
        </r>
        <r>
          <rPr>
            <sz val="9"/>
            <color indexed="81"/>
            <rFont val="Tahoma"/>
            <family val="2"/>
          </rPr>
          <t xml:space="preserve">
Do ảnh hưởng của thiên tai sạt lở</t>
        </r>
      </text>
    </comment>
    <comment ref="E41" authorId="1">
      <text>
        <r>
          <rPr>
            <b/>
            <sz val="9"/>
            <color indexed="81"/>
            <rFont val="Tahoma"/>
            <family val="2"/>
          </rPr>
          <t>ADMIN:</t>
        </r>
        <r>
          <rPr>
            <sz val="9"/>
            <color indexed="81"/>
            <rFont val="Tahoma"/>
            <family val="2"/>
          </rPr>
          <t xml:space="preserve">
Do ảnh hưởng của thiên tai</t>
        </r>
      </text>
    </comment>
    <comment ref="F41" authorId="1">
      <text>
        <r>
          <rPr>
            <b/>
            <sz val="9"/>
            <color indexed="81"/>
            <rFont val="Tahoma"/>
            <family val="2"/>
          </rPr>
          <t>ADMIN:</t>
        </r>
        <r>
          <rPr>
            <sz val="9"/>
            <color indexed="81"/>
            <rFont val="Tahoma"/>
            <family val="2"/>
          </rPr>
          <t xml:space="preserve">
Phòng KT-HT Hậu phản ánh chưa đạt. Nhưng xã lại đạt</t>
        </r>
      </text>
    </comment>
    <comment ref="O42" authorId="1">
      <text>
        <r>
          <rPr>
            <b/>
            <sz val="9"/>
            <color indexed="81"/>
            <rFont val="Tahoma"/>
            <family val="2"/>
          </rPr>
          <t>ADMIN:</t>
        </r>
        <r>
          <rPr>
            <sz val="9"/>
            <color indexed="81"/>
            <rFont val="Tahoma"/>
            <family val="2"/>
          </rPr>
          <t xml:space="preserve">
Vietgap 0ng </t>
        </r>
      </text>
    </comment>
    <comment ref="F91" authorId="2">
      <text>
        <r>
          <rPr>
            <b/>
            <sz val="9"/>
            <color indexed="81"/>
            <rFont val="Tahoma"/>
            <family val="2"/>
          </rPr>
          <t>76%</t>
        </r>
      </text>
    </comment>
    <comment ref="K91" authorId="2">
      <text>
        <r>
          <rPr>
            <b/>
            <sz val="9"/>
            <color indexed="81"/>
            <rFont val="Tahoma"/>
            <family val="2"/>
          </rPr>
          <t>47,4%</t>
        </r>
      </text>
    </comment>
    <comment ref="Q98" authorId="3">
      <text>
        <r>
          <rPr>
            <b/>
            <sz val="9"/>
            <color indexed="81"/>
            <rFont val="Tahoma"/>
            <family val="2"/>
          </rPr>
          <t>21AK22:</t>
        </r>
        <r>
          <rPr>
            <sz val="9"/>
            <color indexed="81"/>
            <rFont val="Tahoma"/>
            <family val="2"/>
          </rPr>
          <t xml:space="preserve">
đạt chuẩn</t>
        </r>
      </text>
    </comment>
    <comment ref="T98" authorId="3">
      <text>
        <r>
          <rPr>
            <b/>
            <sz val="9"/>
            <color indexed="81"/>
            <rFont val="Tahoma"/>
            <family val="2"/>
          </rPr>
          <t>21AK22:</t>
        </r>
        <r>
          <rPr>
            <sz val="9"/>
            <color indexed="81"/>
            <rFont val="Tahoma"/>
            <family val="2"/>
          </rPr>
          <t xml:space="preserve">
đạt chuẩn</t>
        </r>
      </text>
    </comment>
    <comment ref="G99" authorId="3">
      <text>
        <r>
          <rPr>
            <b/>
            <sz val="9"/>
            <color indexed="81"/>
            <rFont val="Tahoma"/>
            <family val="2"/>
          </rPr>
          <t>21AK22:</t>
        </r>
        <r>
          <rPr>
            <sz val="9"/>
            <color indexed="81"/>
            <rFont val="Tahoma"/>
            <family val="2"/>
          </rPr>
          <t xml:space="preserve">
đạt chuẩn</t>
        </r>
      </text>
    </comment>
    <comment ref="Q99" authorId="3">
      <text>
        <r>
          <rPr>
            <b/>
            <sz val="9"/>
            <color indexed="81"/>
            <rFont val="Tahoma"/>
            <family val="2"/>
          </rPr>
          <t>21AK22:</t>
        </r>
        <r>
          <rPr>
            <sz val="9"/>
            <color indexed="81"/>
            <rFont val="Tahoma"/>
            <family val="2"/>
          </rPr>
          <t xml:space="preserve">
đạt chuẩn</t>
        </r>
      </text>
    </comment>
    <comment ref="G100" authorId="3">
      <text>
        <r>
          <rPr>
            <b/>
            <sz val="9"/>
            <color indexed="81"/>
            <rFont val="Tahoma"/>
            <family val="2"/>
          </rPr>
          <t>21AK22:</t>
        </r>
        <r>
          <rPr>
            <sz val="9"/>
            <color indexed="81"/>
            <rFont val="Tahoma"/>
            <family val="2"/>
          </rPr>
          <t xml:space="preserve">
đạt chuẩn</t>
        </r>
      </text>
    </comment>
    <comment ref="J101" authorId="3">
      <text>
        <r>
          <rPr>
            <b/>
            <sz val="9"/>
            <color indexed="81"/>
            <rFont val="Tahoma"/>
            <family val="2"/>
          </rPr>
          <t>21AK22:</t>
        </r>
        <r>
          <rPr>
            <sz val="9"/>
            <color indexed="81"/>
            <rFont val="Tahoma"/>
            <family val="2"/>
          </rPr>
          <t xml:space="preserve">
đạt chuẩn</t>
        </r>
      </text>
    </comment>
    <comment ref="Q101" authorId="3">
      <text>
        <r>
          <rPr>
            <b/>
            <sz val="9"/>
            <color indexed="81"/>
            <rFont val="Tahoma"/>
            <family val="2"/>
          </rPr>
          <t>21AK22:</t>
        </r>
        <r>
          <rPr>
            <sz val="9"/>
            <color indexed="81"/>
            <rFont val="Tahoma"/>
            <family val="2"/>
          </rPr>
          <t xml:space="preserve">
đạt chuẩn</t>
        </r>
      </text>
    </comment>
    <comment ref="G102" authorId="3">
      <text>
        <r>
          <rPr>
            <b/>
            <sz val="9"/>
            <color indexed="81"/>
            <rFont val="Tahoma"/>
            <family val="2"/>
          </rPr>
          <t>21AK22:</t>
        </r>
        <r>
          <rPr>
            <sz val="9"/>
            <color indexed="81"/>
            <rFont val="Tahoma"/>
            <family val="2"/>
          </rPr>
          <t xml:space="preserve">
đạt chuẩn</t>
        </r>
      </text>
    </comment>
    <comment ref="Q102" authorId="3">
      <text>
        <r>
          <rPr>
            <b/>
            <sz val="9"/>
            <color indexed="81"/>
            <rFont val="Tahoma"/>
            <family val="2"/>
          </rPr>
          <t>21AK22:</t>
        </r>
        <r>
          <rPr>
            <sz val="9"/>
            <color indexed="81"/>
            <rFont val="Tahoma"/>
            <family val="2"/>
          </rPr>
          <t xml:space="preserve">
đạt chuẩn</t>
        </r>
      </text>
    </comment>
    <comment ref="G103" authorId="3">
      <text>
        <r>
          <rPr>
            <b/>
            <sz val="9"/>
            <color indexed="81"/>
            <rFont val="Tahoma"/>
            <family val="2"/>
          </rPr>
          <t>21AK22:</t>
        </r>
        <r>
          <rPr>
            <sz val="9"/>
            <color indexed="81"/>
            <rFont val="Tahoma"/>
            <family val="2"/>
          </rPr>
          <t xml:space="preserve">
đạt chuẩn</t>
        </r>
      </text>
    </comment>
    <comment ref="Q103" authorId="3">
      <text>
        <r>
          <rPr>
            <b/>
            <sz val="9"/>
            <color indexed="81"/>
            <rFont val="Tahoma"/>
            <family val="2"/>
          </rPr>
          <t>21AK22:</t>
        </r>
        <r>
          <rPr>
            <sz val="9"/>
            <color indexed="81"/>
            <rFont val="Tahoma"/>
            <family val="2"/>
          </rPr>
          <t xml:space="preserve">
đạt chuẩn</t>
        </r>
      </text>
    </comment>
    <comment ref="D104" authorId="3">
      <text>
        <r>
          <rPr>
            <b/>
            <sz val="9"/>
            <color indexed="81"/>
            <rFont val="Tahoma"/>
            <family val="2"/>
          </rPr>
          <t>21AK22:</t>
        </r>
        <r>
          <rPr>
            <sz val="9"/>
            <color indexed="81"/>
            <rFont val="Tahoma"/>
            <family val="2"/>
          </rPr>
          <t xml:space="preserve">
đạt chuẩn</t>
        </r>
      </text>
    </comment>
    <comment ref="J104" authorId="3">
      <text>
        <r>
          <rPr>
            <b/>
            <sz val="9"/>
            <color indexed="81"/>
            <rFont val="Tahoma"/>
            <family val="2"/>
          </rPr>
          <t>21AK22:</t>
        </r>
        <r>
          <rPr>
            <sz val="9"/>
            <color indexed="81"/>
            <rFont val="Tahoma"/>
            <family val="2"/>
          </rPr>
          <t xml:space="preserve">
đạt chuẩn</t>
        </r>
      </text>
    </comment>
    <comment ref="K104" authorId="3">
      <text>
        <r>
          <rPr>
            <b/>
            <sz val="9"/>
            <color indexed="81"/>
            <rFont val="Tahoma"/>
            <family val="2"/>
          </rPr>
          <t>21AK22:</t>
        </r>
        <r>
          <rPr>
            <sz val="9"/>
            <color indexed="81"/>
            <rFont val="Tahoma"/>
            <family val="2"/>
          </rPr>
          <t xml:space="preserve">
đạt chuẩn</t>
        </r>
      </text>
    </comment>
    <comment ref="D105" authorId="3">
      <text>
        <r>
          <rPr>
            <b/>
            <sz val="9"/>
            <color indexed="81"/>
            <rFont val="Tahoma"/>
            <family val="2"/>
          </rPr>
          <t>21AK22:</t>
        </r>
        <r>
          <rPr>
            <sz val="9"/>
            <color indexed="81"/>
            <rFont val="Tahoma"/>
            <family val="2"/>
          </rPr>
          <t xml:space="preserve">
đạt chuẩn</t>
        </r>
      </text>
    </comment>
    <comment ref="O105" authorId="3">
      <text>
        <r>
          <rPr>
            <b/>
            <sz val="9"/>
            <color indexed="81"/>
            <rFont val="Tahoma"/>
            <family val="2"/>
          </rPr>
          <t>21AK22:</t>
        </r>
        <r>
          <rPr>
            <sz val="9"/>
            <color indexed="81"/>
            <rFont val="Tahoma"/>
            <family val="2"/>
          </rPr>
          <t xml:space="preserve">
đạt chuẩn</t>
        </r>
      </text>
    </comment>
    <comment ref="Q106" authorId="3">
      <text>
        <r>
          <rPr>
            <b/>
            <sz val="9"/>
            <color indexed="81"/>
            <rFont val="Tahoma"/>
            <family val="2"/>
          </rPr>
          <t>21AK22:</t>
        </r>
        <r>
          <rPr>
            <sz val="9"/>
            <color indexed="81"/>
            <rFont val="Tahoma"/>
            <family val="2"/>
          </rPr>
          <t xml:space="preserve">
đạt chuẩn</t>
        </r>
      </text>
    </comment>
  </commentList>
</comments>
</file>

<file path=xl/comments3.xml><?xml version="1.0" encoding="utf-8"?>
<comments xmlns="http://schemas.openxmlformats.org/spreadsheetml/2006/main">
  <authors>
    <author>ADMIN</author>
  </authors>
  <commentList>
    <comment ref="O9" authorId="0">
      <text>
        <r>
          <rPr>
            <b/>
            <sz val="9"/>
            <color indexed="81"/>
            <rFont val="Tahoma"/>
            <family val="2"/>
          </rPr>
          <t>ADMIN:</t>
        </r>
        <r>
          <rPr>
            <sz val="9"/>
            <color indexed="81"/>
            <rFont val="Tahoma"/>
            <family val="2"/>
          </rPr>
          <t xml:space="preserve">
Vietgap 0ng </t>
        </r>
      </text>
    </comment>
    <comment ref="O14" authorId="0">
      <text>
        <r>
          <rPr>
            <b/>
            <sz val="9"/>
            <color indexed="81"/>
            <rFont val="Tahoma"/>
            <family val="2"/>
          </rPr>
          <t>ADMIN:</t>
        </r>
        <r>
          <rPr>
            <sz val="9"/>
            <color indexed="81"/>
            <rFont val="Tahoma"/>
            <family val="2"/>
          </rPr>
          <t xml:space="preserve">
Vietgap 0ng </t>
        </r>
      </text>
    </comment>
  </commentList>
</comments>
</file>

<file path=xl/comments4.xml><?xml version="1.0" encoding="utf-8"?>
<comments xmlns="http://schemas.openxmlformats.org/spreadsheetml/2006/main">
  <authors>
    <author>21AK22</author>
  </authors>
  <commentList>
    <comment ref="D8" authorId="0">
      <text>
        <r>
          <rPr>
            <b/>
            <sz val="9"/>
            <color indexed="81"/>
            <rFont val="Tahoma"/>
            <family val="2"/>
          </rPr>
          <t>21AK22:</t>
        </r>
        <r>
          <rPr>
            <sz val="9"/>
            <color indexed="81"/>
            <rFont val="Tahoma"/>
            <family val="2"/>
          </rPr>
          <t xml:space="preserve">
đạt chuẩn</t>
        </r>
      </text>
    </comment>
    <comment ref="F8" authorId="0">
      <text>
        <r>
          <rPr>
            <b/>
            <sz val="9"/>
            <color indexed="81"/>
            <rFont val="Tahoma"/>
            <family val="2"/>
          </rPr>
          <t>21AK22:</t>
        </r>
        <r>
          <rPr>
            <sz val="9"/>
            <color indexed="81"/>
            <rFont val="Tahoma"/>
            <family val="2"/>
          </rPr>
          <t xml:space="preserve">
đạt chuẩn</t>
        </r>
      </text>
    </comment>
    <comment ref="H8" authorId="0">
      <text>
        <r>
          <rPr>
            <b/>
            <sz val="9"/>
            <color indexed="81"/>
            <rFont val="Tahoma"/>
            <family val="2"/>
          </rPr>
          <t>21AK22:</t>
        </r>
        <r>
          <rPr>
            <sz val="9"/>
            <color indexed="81"/>
            <rFont val="Tahoma"/>
            <family val="2"/>
          </rPr>
          <t xml:space="preserve">
đạt chuẩn</t>
        </r>
      </text>
    </comment>
    <comment ref="J8" authorId="0">
      <text>
        <r>
          <rPr>
            <b/>
            <sz val="9"/>
            <color indexed="81"/>
            <rFont val="Tahoma"/>
            <family val="2"/>
          </rPr>
          <t>21AK22:</t>
        </r>
        <r>
          <rPr>
            <sz val="9"/>
            <color indexed="81"/>
            <rFont val="Tahoma"/>
            <family val="2"/>
          </rPr>
          <t xml:space="preserve">
đạt chuẩn</t>
        </r>
      </text>
    </comment>
    <comment ref="K8" authorId="0">
      <text>
        <r>
          <rPr>
            <b/>
            <sz val="9"/>
            <color indexed="81"/>
            <rFont val="Tahoma"/>
            <family val="2"/>
          </rPr>
          <t>21AK22:</t>
        </r>
        <r>
          <rPr>
            <sz val="9"/>
            <color indexed="81"/>
            <rFont val="Tahoma"/>
            <family val="2"/>
          </rPr>
          <t xml:space="preserve">
đạt chuẩn</t>
        </r>
      </text>
    </comment>
    <comment ref="N8" authorId="0">
      <text>
        <r>
          <rPr>
            <b/>
            <sz val="9"/>
            <color indexed="81"/>
            <rFont val="Tahoma"/>
            <family val="2"/>
          </rPr>
          <t>21AK22:</t>
        </r>
        <r>
          <rPr>
            <sz val="9"/>
            <color indexed="81"/>
            <rFont val="Tahoma"/>
            <family val="2"/>
          </rPr>
          <t xml:space="preserve">
đạt chuẩn</t>
        </r>
      </text>
    </comment>
    <comment ref="O8" authorId="0">
      <text>
        <r>
          <rPr>
            <b/>
            <sz val="9"/>
            <color indexed="81"/>
            <rFont val="Tahoma"/>
            <family val="2"/>
          </rPr>
          <t>21AK22:</t>
        </r>
        <r>
          <rPr>
            <sz val="9"/>
            <color indexed="81"/>
            <rFont val="Tahoma"/>
            <family val="2"/>
          </rPr>
          <t xml:space="preserve">
đạt chuẩn</t>
        </r>
      </text>
    </comment>
    <comment ref="H9" authorId="0">
      <text>
        <r>
          <rPr>
            <b/>
            <sz val="9"/>
            <color indexed="81"/>
            <rFont val="Tahoma"/>
            <family val="2"/>
          </rPr>
          <t>21AK22:</t>
        </r>
        <r>
          <rPr>
            <sz val="9"/>
            <color indexed="81"/>
            <rFont val="Tahoma"/>
            <family val="2"/>
          </rPr>
          <t xml:space="preserve">
đạt chuẩn</t>
        </r>
      </text>
    </comment>
    <comment ref="N9" authorId="0">
      <text>
        <r>
          <rPr>
            <b/>
            <sz val="9"/>
            <color indexed="81"/>
            <rFont val="Tahoma"/>
            <family val="2"/>
          </rPr>
          <t>21AK22:</t>
        </r>
        <r>
          <rPr>
            <sz val="9"/>
            <color indexed="81"/>
            <rFont val="Tahoma"/>
            <family val="2"/>
          </rPr>
          <t xml:space="preserve">
đạt chuẩn</t>
        </r>
      </text>
    </comment>
    <comment ref="H10" authorId="0">
      <text>
        <r>
          <rPr>
            <b/>
            <sz val="9"/>
            <color indexed="81"/>
            <rFont val="Tahoma"/>
            <family val="2"/>
          </rPr>
          <t>21AK22:</t>
        </r>
        <r>
          <rPr>
            <sz val="9"/>
            <color indexed="81"/>
            <rFont val="Tahoma"/>
            <family val="2"/>
          </rPr>
          <t xml:space="preserve">
đạt chuẩn</t>
        </r>
      </text>
    </comment>
    <comment ref="D12" authorId="0">
      <text>
        <r>
          <rPr>
            <b/>
            <sz val="9"/>
            <color indexed="81"/>
            <rFont val="Tahoma"/>
            <family val="2"/>
          </rPr>
          <t>21AK22:</t>
        </r>
        <r>
          <rPr>
            <sz val="9"/>
            <color indexed="81"/>
            <rFont val="Tahoma"/>
            <family val="2"/>
          </rPr>
          <t xml:space="preserve">
đạt chuẩn</t>
        </r>
      </text>
    </comment>
    <comment ref="E12" authorId="0">
      <text>
        <r>
          <rPr>
            <b/>
            <sz val="9"/>
            <color indexed="81"/>
            <rFont val="Tahoma"/>
            <family val="2"/>
          </rPr>
          <t>21AK22:</t>
        </r>
        <r>
          <rPr>
            <sz val="9"/>
            <color indexed="81"/>
            <rFont val="Tahoma"/>
            <family val="2"/>
          </rPr>
          <t xml:space="preserve">
đạt chuẩn</t>
        </r>
      </text>
    </comment>
    <comment ref="H12" authorId="0">
      <text>
        <r>
          <rPr>
            <b/>
            <sz val="9"/>
            <color indexed="81"/>
            <rFont val="Tahoma"/>
            <family val="2"/>
          </rPr>
          <t>21AK22:</t>
        </r>
        <r>
          <rPr>
            <sz val="9"/>
            <color indexed="81"/>
            <rFont val="Tahoma"/>
            <family val="2"/>
          </rPr>
          <t xml:space="preserve">
đạt chuẩn</t>
        </r>
      </text>
    </comment>
    <comment ref="H13" authorId="0">
      <text>
        <r>
          <rPr>
            <b/>
            <sz val="9"/>
            <color indexed="81"/>
            <rFont val="Tahoma"/>
            <family val="2"/>
          </rPr>
          <t>21AK22:</t>
        </r>
        <r>
          <rPr>
            <sz val="9"/>
            <color indexed="81"/>
            <rFont val="Tahoma"/>
            <family val="2"/>
          </rPr>
          <t xml:space="preserve">
đạt chuẩn</t>
        </r>
      </text>
    </comment>
    <comment ref="N13" authorId="0">
      <text>
        <r>
          <rPr>
            <b/>
            <sz val="9"/>
            <color indexed="81"/>
            <rFont val="Tahoma"/>
            <family val="2"/>
          </rPr>
          <t>21AK22:</t>
        </r>
        <r>
          <rPr>
            <sz val="9"/>
            <color indexed="81"/>
            <rFont val="Tahoma"/>
            <family val="2"/>
          </rPr>
          <t xml:space="preserve">
đạt chuẩn</t>
        </r>
      </text>
    </comment>
    <comment ref="D14" authorId="0">
      <text>
        <r>
          <rPr>
            <b/>
            <sz val="9"/>
            <color indexed="81"/>
            <rFont val="Tahoma"/>
            <family val="2"/>
          </rPr>
          <t>21AK22:</t>
        </r>
        <r>
          <rPr>
            <sz val="9"/>
            <color indexed="81"/>
            <rFont val="Tahoma"/>
            <family val="2"/>
          </rPr>
          <t xml:space="preserve">
đạt chuẩn</t>
        </r>
      </text>
    </comment>
    <comment ref="E14" authorId="0">
      <text>
        <r>
          <rPr>
            <b/>
            <sz val="9"/>
            <color indexed="81"/>
            <rFont val="Tahoma"/>
            <family val="2"/>
          </rPr>
          <t>21AK22:</t>
        </r>
        <r>
          <rPr>
            <sz val="9"/>
            <color indexed="81"/>
            <rFont val="Tahoma"/>
            <family val="2"/>
          </rPr>
          <t xml:space="preserve">
đạt chuẩn</t>
        </r>
      </text>
    </comment>
    <comment ref="H14" authorId="0">
      <text>
        <r>
          <rPr>
            <b/>
            <sz val="9"/>
            <color indexed="81"/>
            <rFont val="Tahoma"/>
            <family val="2"/>
          </rPr>
          <t>21AK22:</t>
        </r>
        <r>
          <rPr>
            <sz val="9"/>
            <color indexed="81"/>
            <rFont val="Tahoma"/>
            <family val="2"/>
          </rPr>
          <t xml:space="preserve">
đạt chuẩn</t>
        </r>
      </text>
    </comment>
    <comment ref="E16" authorId="0">
      <text>
        <r>
          <rPr>
            <b/>
            <sz val="9"/>
            <color indexed="81"/>
            <rFont val="Tahoma"/>
            <family val="2"/>
          </rPr>
          <t>21AK22:</t>
        </r>
        <r>
          <rPr>
            <sz val="9"/>
            <color indexed="81"/>
            <rFont val="Tahoma"/>
            <family val="2"/>
          </rPr>
          <t xml:space="preserve">
đạt chuẩn</t>
        </r>
      </text>
    </comment>
    <comment ref="N16" authorId="0">
      <text>
        <r>
          <rPr>
            <b/>
            <sz val="9"/>
            <color indexed="81"/>
            <rFont val="Tahoma"/>
            <family val="2"/>
          </rPr>
          <t>21AK22:</t>
        </r>
        <r>
          <rPr>
            <sz val="9"/>
            <color indexed="81"/>
            <rFont val="Tahoma"/>
            <family val="2"/>
          </rPr>
          <t xml:space="preserve">
đạt chuẩn</t>
        </r>
      </text>
    </comment>
    <comment ref="O16" authorId="0">
      <text>
        <r>
          <rPr>
            <b/>
            <sz val="9"/>
            <color indexed="81"/>
            <rFont val="Tahoma"/>
            <family val="2"/>
          </rPr>
          <t>21AK22:</t>
        </r>
        <r>
          <rPr>
            <sz val="9"/>
            <color indexed="81"/>
            <rFont val="Tahoma"/>
            <family val="2"/>
          </rPr>
          <t xml:space="preserve">
đạt chuẩn</t>
        </r>
      </text>
    </comment>
    <comment ref="D17" authorId="0">
      <text>
        <r>
          <rPr>
            <b/>
            <sz val="9"/>
            <color indexed="81"/>
            <rFont val="Tahoma"/>
            <family val="2"/>
          </rPr>
          <t>21AK22:</t>
        </r>
        <r>
          <rPr>
            <sz val="9"/>
            <color indexed="81"/>
            <rFont val="Tahoma"/>
            <family val="2"/>
          </rPr>
          <t xml:space="preserve">
đạt chuẩn</t>
        </r>
      </text>
    </comment>
    <comment ref="E17" authorId="0">
      <text>
        <r>
          <rPr>
            <b/>
            <sz val="9"/>
            <color indexed="81"/>
            <rFont val="Tahoma"/>
            <family val="2"/>
          </rPr>
          <t>21AK22:</t>
        </r>
        <r>
          <rPr>
            <sz val="9"/>
            <color indexed="81"/>
            <rFont val="Tahoma"/>
            <family val="2"/>
          </rPr>
          <t xml:space="preserve">
đạt chuẩn</t>
        </r>
      </text>
    </comment>
    <comment ref="L17" authorId="0">
      <text>
        <r>
          <rPr>
            <b/>
            <sz val="9"/>
            <color indexed="81"/>
            <rFont val="Tahoma"/>
            <family val="2"/>
          </rPr>
          <t>21AK22:</t>
        </r>
        <r>
          <rPr>
            <sz val="9"/>
            <color indexed="81"/>
            <rFont val="Tahoma"/>
            <family val="2"/>
          </rPr>
          <t xml:space="preserve">
đạt chuẩn</t>
        </r>
      </text>
    </comment>
    <comment ref="N17" authorId="0">
      <text>
        <r>
          <rPr>
            <b/>
            <sz val="9"/>
            <color indexed="81"/>
            <rFont val="Tahoma"/>
            <family val="2"/>
          </rPr>
          <t>21AK22:</t>
        </r>
        <r>
          <rPr>
            <sz val="9"/>
            <color indexed="81"/>
            <rFont val="Tahoma"/>
            <family val="2"/>
          </rPr>
          <t xml:space="preserve">
đạt chuẩn</t>
        </r>
      </text>
    </comment>
    <comment ref="O17" authorId="0">
      <text>
        <r>
          <rPr>
            <b/>
            <sz val="9"/>
            <color indexed="81"/>
            <rFont val="Tahoma"/>
            <family val="2"/>
          </rPr>
          <t>21AK22:</t>
        </r>
        <r>
          <rPr>
            <sz val="9"/>
            <color indexed="81"/>
            <rFont val="Tahoma"/>
            <family val="2"/>
          </rPr>
          <t xml:space="preserve">
đạt chuẩn</t>
        </r>
      </text>
    </comment>
    <comment ref="D18" authorId="0">
      <text>
        <r>
          <rPr>
            <b/>
            <sz val="9"/>
            <color indexed="81"/>
            <rFont val="Tahoma"/>
            <family val="2"/>
          </rPr>
          <t>21AK22:</t>
        </r>
        <r>
          <rPr>
            <sz val="9"/>
            <color indexed="81"/>
            <rFont val="Tahoma"/>
            <family val="2"/>
          </rPr>
          <t xml:space="preserve">
đạt chuẩn</t>
        </r>
      </text>
    </comment>
    <comment ref="E18" authorId="0">
      <text>
        <r>
          <rPr>
            <b/>
            <sz val="9"/>
            <color indexed="81"/>
            <rFont val="Tahoma"/>
            <family val="2"/>
          </rPr>
          <t>21AK22:</t>
        </r>
        <r>
          <rPr>
            <sz val="9"/>
            <color indexed="81"/>
            <rFont val="Tahoma"/>
            <family val="2"/>
          </rPr>
          <t xml:space="preserve">
đạt chuẩn</t>
        </r>
      </text>
    </comment>
    <comment ref="N18" authorId="0">
      <text>
        <r>
          <rPr>
            <b/>
            <sz val="9"/>
            <color indexed="81"/>
            <rFont val="Tahoma"/>
            <family val="2"/>
          </rPr>
          <t>21AK22:</t>
        </r>
        <r>
          <rPr>
            <sz val="9"/>
            <color indexed="81"/>
            <rFont val="Tahoma"/>
            <family val="2"/>
          </rPr>
          <t xml:space="preserve">
đạt chuẩn</t>
        </r>
      </text>
    </comment>
    <comment ref="O18" authorId="0">
      <text>
        <r>
          <rPr>
            <b/>
            <sz val="9"/>
            <color indexed="81"/>
            <rFont val="Tahoma"/>
            <family val="2"/>
          </rPr>
          <t>21AK22:</t>
        </r>
        <r>
          <rPr>
            <sz val="9"/>
            <color indexed="81"/>
            <rFont val="Tahoma"/>
            <family val="2"/>
          </rPr>
          <t xml:space="preserve">
đạt chuẩn</t>
        </r>
      </text>
    </comment>
    <comment ref="E19" authorId="0">
      <text>
        <r>
          <rPr>
            <b/>
            <sz val="9"/>
            <color indexed="81"/>
            <rFont val="Tahoma"/>
            <family val="2"/>
          </rPr>
          <t>21AK22:</t>
        </r>
        <r>
          <rPr>
            <sz val="9"/>
            <color indexed="81"/>
            <rFont val="Tahoma"/>
            <family val="2"/>
          </rPr>
          <t xml:space="preserve">
đạt chuẩn</t>
        </r>
      </text>
    </comment>
    <comment ref="J19" authorId="0">
      <text>
        <r>
          <rPr>
            <b/>
            <sz val="9"/>
            <color indexed="81"/>
            <rFont val="Tahoma"/>
            <family val="2"/>
          </rPr>
          <t>21AK22:</t>
        </r>
        <r>
          <rPr>
            <sz val="9"/>
            <color indexed="81"/>
            <rFont val="Tahoma"/>
            <family val="2"/>
          </rPr>
          <t xml:space="preserve">
đạt chuẩn</t>
        </r>
      </text>
    </comment>
    <comment ref="K19" authorId="0">
      <text>
        <r>
          <rPr>
            <b/>
            <sz val="9"/>
            <color indexed="81"/>
            <rFont val="Tahoma"/>
            <family val="2"/>
          </rPr>
          <t>21AK22:</t>
        </r>
        <r>
          <rPr>
            <sz val="9"/>
            <color indexed="81"/>
            <rFont val="Tahoma"/>
            <family val="2"/>
          </rPr>
          <t xml:space="preserve">
đạt chuẩn</t>
        </r>
      </text>
    </comment>
    <comment ref="N19" authorId="0">
      <text>
        <r>
          <rPr>
            <b/>
            <sz val="9"/>
            <color indexed="81"/>
            <rFont val="Tahoma"/>
            <family val="2"/>
          </rPr>
          <t>21AK22:</t>
        </r>
        <r>
          <rPr>
            <sz val="9"/>
            <color indexed="81"/>
            <rFont val="Tahoma"/>
            <family val="2"/>
          </rPr>
          <t xml:space="preserve">
đạt chuẩn</t>
        </r>
      </text>
    </comment>
    <comment ref="O19" authorId="0">
      <text>
        <r>
          <rPr>
            <b/>
            <sz val="9"/>
            <color indexed="81"/>
            <rFont val="Tahoma"/>
            <family val="2"/>
          </rPr>
          <t>21AK22:</t>
        </r>
        <r>
          <rPr>
            <sz val="9"/>
            <color indexed="81"/>
            <rFont val="Tahoma"/>
            <family val="2"/>
          </rPr>
          <t xml:space="preserve">
đạt chuẩn</t>
        </r>
      </text>
    </comment>
    <comment ref="D20" authorId="0">
      <text>
        <r>
          <rPr>
            <b/>
            <sz val="9"/>
            <color indexed="81"/>
            <rFont val="Tahoma"/>
            <family val="2"/>
          </rPr>
          <t>21AK22:</t>
        </r>
        <r>
          <rPr>
            <sz val="9"/>
            <color indexed="81"/>
            <rFont val="Tahoma"/>
            <family val="2"/>
          </rPr>
          <t xml:space="preserve">
đạt chuẩn</t>
        </r>
      </text>
    </comment>
    <comment ref="J20" authorId="0">
      <text>
        <r>
          <rPr>
            <b/>
            <sz val="9"/>
            <color indexed="81"/>
            <rFont val="Tahoma"/>
            <family val="2"/>
          </rPr>
          <t>21AK22:</t>
        </r>
        <r>
          <rPr>
            <sz val="9"/>
            <color indexed="81"/>
            <rFont val="Tahoma"/>
            <family val="2"/>
          </rPr>
          <t xml:space="preserve">
đạt chuẩn</t>
        </r>
      </text>
    </comment>
    <comment ref="K20" authorId="0">
      <text>
        <r>
          <rPr>
            <b/>
            <sz val="9"/>
            <color indexed="81"/>
            <rFont val="Tahoma"/>
            <family val="2"/>
          </rPr>
          <t>21AK22:</t>
        </r>
        <r>
          <rPr>
            <sz val="9"/>
            <color indexed="81"/>
            <rFont val="Tahoma"/>
            <family val="2"/>
          </rPr>
          <t xml:space="preserve">
đạt chuẩn</t>
        </r>
      </text>
    </comment>
    <comment ref="N20" authorId="0">
      <text>
        <r>
          <rPr>
            <b/>
            <sz val="9"/>
            <color indexed="81"/>
            <rFont val="Tahoma"/>
            <family val="2"/>
          </rPr>
          <t>21AK22:</t>
        </r>
        <r>
          <rPr>
            <sz val="9"/>
            <color indexed="81"/>
            <rFont val="Tahoma"/>
            <family val="2"/>
          </rPr>
          <t xml:space="preserve">
đạt chuẩn</t>
        </r>
      </text>
    </comment>
    <comment ref="O20" authorId="0">
      <text>
        <r>
          <rPr>
            <b/>
            <sz val="9"/>
            <color indexed="81"/>
            <rFont val="Tahoma"/>
            <family val="2"/>
          </rPr>
          <t>21AK22:</t>
        </r>
        <r>
          <rPr>
            <sz val="9"/>
            <color indexed="81"/>
            <rFont val="Tahoma"/>
            <family val="2"/>
          </rPr>
          <t xml:space="preserve">
đạt chuẩn</t>
        </r>
      </text>
    </comment>
    <comment ref="D22" authorId="0">
      <text>
        <r>
          <rPr>
            <b/>
            <sz val="9"/>
            <color indexed="81"/>
            <rFont val="Tahoma"/>
            <family val="2"/>
          </rPr>
          <t>21AK22:</t>
        </r>
        <r>
          <rPr>
            <sz val="9"/>
            <color indexed="81"/>
            <rFont val="Tahoma"/>
            <family val="2"/>
          </rPr>
          <t xml:space="preserve">
đạt chuẩn</t>
        </r>
      </text>
    </comment>
    <comment ref="E22" authorId="0">
      <text>
        <r>
          <rPr>
            <b/>
            <sz val="9"/>
            <color indexed="81"/>
            <rFont val="Tahoma"/>
            <family val="2"/>
          </rPr>
          <t>21AK22:</t>
        </r>
        <r>
          <rPr>
            <sz val="9"/>
            <color indexed="81"/>
            <rFont val="Tahoma"/>
            <family val="2"/>
          </rPr>
          <t xml:space="preserve">
đạt chuẩn</t>
        </r>
      </text>
    </comment>
    <comment ref="H22" authorId="0">
      <text>
        <r>
          <rPr>
            <b/>
            <sz val="9"/>
            <color indexed="81"/>
            <rFont val="Tahoma"/>
            <family val="2"/>
          </rPr>
          <t>21AK22:</t>
        </r>
        <r>
          <rPr>
            <sz val="9"/>
            <color indexed="81"/>
            <rFont val="Tahoma"/>
            <family val="2"/>
          </rPr>
          <t xml:space="preserve">
đạt chuẩn</t>
        </r>
      </text>
    </comment>
    <comment ref="N22" authorId="0">
      <text>
        <r>
          <rPr>
            <b/>
            <sz val="9"/>
            <color indexed="81"/>
            <rFont val="Tahoma"/>
            <family val="2"/>
          </rPr>
          <t>21AK22:</t>
        </r>
        <r>
          <rPr>
            <sz val="9"/>
            <color indexed="81"/>
            <rFont val="Tahoma"/>
            <family val="2"/>
          </rPr>
          <t xml:space="preserve">
đạt chuẩn</t>
        </r>
      </text>
    </comment>
    <comment ref="D23" authorId="0">
      <text>
        <r>
          <rPr>
            <b/>
            <sz val="9"/>
            <color indexed="81"/>
            <rFont val="Tahoma"/>
            <family val="2"/>
          </rPr>
          <t>21AK22:</t>
        </r>
        <r>
          <rPr>
            <sz val="9"/>
            <color indexed="81"/>
            <rFont val="Tahoma"/>
            <family val="2"/>
          </rPr>
          <t xml:space="preserve">
đạt chuẩn</t>
        </r>
      </text>
    </comment>
    <comment ref="E23" authorId="0">
      <text>
        <r>
          <rPr>
            <b/>
            <sz val="9"/>
            <color indexed="81"/>
            <rFont val="Tahoma"/>
            <family val="2"/>
          </rPr>
          <t>21AK22:</t>
        </r>
        <r>
          <rPr>
            <sz val="9"/>
            <color indexed="81"/>
            <rFont val="Tahoma"/>
            <family val="2"/>
          </rPr>
          <t xml:space="preserve">
đạt chuẩn</t>
        </r>
      </text>
    </comment>
    <comment ref="F23" authorId="0">
      <text>
        <r>
          <rPr>
            <b/>
            <sz val="9"/>
            <color indexed="81"/>
            <rFont val="Tahoma"/>
            <family val="2"/>
          </rPr>
          <t>21AK22:</t>
        </r>
        <r>
          <rPr>
            <sz val="9"/>
            <color indexed="81"/>
            <rFont val="Tahoma"/>
            <family val="2"/>
          </rPr>
          <t xml:space="preserve">
đạt chuẩn</t>
        </r>
      </text>
    </comment>
    <comment ref="H23" authorId="0">
      <text>
        <r>
          <rPr>
            <b/>
            <sz val="9"/>
            <color indexed="81"/>
            <rFont val="Tahoma"/>
            <family val="2"/>
          </rPr>
          <t>21AK22:</t>
        </r>
        <r>
          <rPr>
            <sz val="9"/>
            <color indexed="81"/>
            <rFont val="Tahoma"/>
            <family val="2"/>
          </rPr>
          <t xml:space="preserve">
đạt chuẩn</t>
        </r>
      </text>
    </comment>
    <comment ref="I23" authorId="0">
      <text>
        <r>
          <rPr>
            <b/>
            <sz val="9"/>
            <color indexed="81"/>
            <rFont val="Tahoma"/>
            <family val="2"/>
          </rPr>
          <t>21AK22:</t>
        </r>
        <r>
          <rPr>
            <sz val="9"/>
            <color indexed="81"/>
            <rFont val="Tahoma"/>
            <family val="2"/>
          </rPr>
          <t xml:space="preserve">
đạt chuẩn</t>
        </r>
      </text>
    </comment>
    <comment ref="J23" authorId="0">
      <text>
        <r>
          <rPr>
            <b/>
            <sz val="9"/>
            <color indexed="81"/>
            <rFont val="Tahoma"/>
            <family val="2"/>
          </rPr>
          <t>21AK22:</t>
        </r>
        <r>
          <rPr>
            <sz val="9"/>
            <color indexed="81"/>
            <rFont val="Tahoma"/>
            <family val="2"/>
          </rPr>
          <t xml:space="preserve">
đạt chuẩn</t>
        </r>
      </text>
    </comment>
    <comment ref="K23" authorId="0">
      <text>
        <r>
          <rPr>
            <b/>
            <sz val="9"/>
            <color indexed="81"/>
            <rFont val="Tahoma"/>
            <family val="2"/>
          </rPr>
          <t>21AK22:</t>
        </r>
        <r>
          <rPr>
            <sz val="9"/>
            <color indexed="81"/>
            <rFont val="Tahoma"/>
            <family val="2"/>
          </rPr>
          <t xml:space="preserve">
đạt chuẩn</t>
        </r>
      </text>
    </comment>
    <comment ref="N23" authorId="0">
      <text>
        <r>
          <rPr>
            <b/>
            <sz val="9"/>
            <color indexed="81"/>
            <rFont val="Tahoma"/>
            <family val="2"/>
          </rPr>
          <t>21AK22:</t>
        </r>
        <r>
          <rPr>
            <sz val="9"/>
            <color indexed="81"/>
            <rFont val="Tahoma"/>
            <family val="2"/>
          </rPr>
          <t xml:space="preserve">
đạt chuẩn</t>
        </r>
      </text>
    </comment>
    <comment ref="O23" authorId="0">
      <text>
        <r>
          <rPr>
            <b/>
            <sz val="9"/>
            <color indexed="81"/>
            <rFont val="Tahoma"/>
            <family val="2"/>
          </rPr>
          <t>21AK22:</t>
        </r>
        <r>
          <rPr>
            <sz val="9"/>
            <color indexed="81"/>
            <rFont val="Tahoma"/>
            <family val="2"/>
          </rPr>
          <t xml:space="preserve">
đạt chuẩn</t>
        </r>
      </text>
    </comment>
    <comment ref="D24" authorId="0">
      <text>
        <r>
          <rPr>
            <b/>
            <sz val="9"/>
            <color indexed="81"/>
            <rFont val="Tahoma"/>
            <family val="2"/>
          </rPr>
          <t>21AK22:</t>
        </r>
        <r>
          <rPr>
            <sz val="9"/>
            <color indexed="81"/>
            <rFont val="Tahoma"/>
            <family val="2"/>
          </rPr>
          <t xml:space="preserve">
đạt chuẩn</t>
        </r>
      </text>
    </comment>
    <comment ref="E24" authorId="0">
      <text>
        <r>
          <rPr>
            <b/>
            <sz val="9"/>
            <color indexed="81"/>
            <rFont val="Tahoma"/>
            <family val="2"/>
          </rPr>
          <t>21AK22:</t>
        </r>
        <r>
          <rPr>
            <sz val="9"/>
            <color indexed="81"/>
            <rFont val="Tahoma"/>
            <family val="2"/>
          </rPr>
          <t xml:space="preserve">
đạt chuẩn</t>
        </r>
      </text>
    </comment>
    <comment ref="F24" authorId="0">
      <text>
        <r>
          <rPr>
            <b/>
            <sz val="9"/>
            <color indexed="81"/>
            <rFont val="Tahoma"/>
            <family val="2"/>
          </rPr>
          <t>21AK22:</t>
        </r>
        <r>
          <rPr>
            <sz val="9"/>
            <color indexed="81"/>
            <rFont val="Tahoma"/>
            <family val="2"/>
          </rPr>
          <t xml:space="preserve">
đạt chuẩn</t>
        </r>
      </text>
    </comment>
    <comment ref="H24" authorId="0">
      <text>
        <r>
          <rPr>
            <b/>
            <sz val="9"/>
            <color indexed="81"/>
            <rFont val="Tahoma"/>
            <family val="2"/>
          </rPr>
          <t>21AK22:</t>
        </r>
        <r>
          <rPr>
            <sz val="9"/>
            <color indexed="81"/>
            <rFont val="Tahoma"/>
            <family val="2"/>
          </rPr>
          <t xml:space="preserve">
đạt chuẩn</t>
        </r>
      </text>
    </comment>
    <comment ref="J24" authorId="0">
      <text>
        <r>
          <rPr>
            <b/>
            <sz val="9"/>
            <color indexed="81"/>
            <rFont val="Tahoma"/>
            <family val="2"/>
          </rPr>
          <t>21AK22:</t>
        </r>
        <r>
          <rPr>
            <sz val="9"/>
            <color indexed="81"/>
            <rFont val="Tahoma"/>
            <family val="2"/>
          </rPr>
          <t xml:space="preserve">
đạt chuẩn</t>
        </r>
      </text>
    </comment>
    <comment ref="K24" authorId="0">
      <text>
        <r>
          <rPr>
            <b/>
            <sz val="9"/>
            <color indexed="81"/>
            <rFont val="Tahoma"/>
            <family val="2"/>
          </rPr>
          <t>21AK22:</t>
        </r>
        <r>
          <rPr>
            <sz val="9"/>
            <color indexed="81"/>
            <rFont val="Tahoma"/>
            <family val="2"/>
          </rPr>
          <t xml:space="preserve">
đạt chuẩn</t>
        </r>
      </text>
    </comment>
    <comment ref="N24" authorId="0">
      <text>
        <r>
          <rPr>
            <b/>
            <sz val="9"/>
            <color indexed="81"/>
            <rFont val="Tahoma"/>
            <family val="2"/>
          </rPr>
          <t>21AK22:</t>
        </r>
        <r>
          <rPr>
            <sz val="9"/>
            <color indexed="81"/>
            <rFont val="Tahoma"/>
            <family val="2"/>
          </rPr>
          <t xml:space="preserve">
đạt chuẩn</t>
        </r>
      </text>
    </comment>
    <comment ref="O24" authorId="0">
      <text>
        <r>
          <rPr>
            <b/>
            <sz val="9"/>
            <color indexed="81"/>
            <rFont val="Tahoma"/>
            <family val="2"/>
          </rPr>
          <t>21AK22:</t>
        </r>
        <r>
          <rPr>
            <sz val="9"/>
            <color indexed="81"/>
            <rFont val="Tahoma"/>
            <family val="2"/>
          </rPr>
          <t xml:space="preserve">
đạt chuẩn</t>
        </r>
      </text>
    </comment>
    <comment ref="D25" authorId="0">
      <text>
        <r>
          <rPr>
            <b/>
            <sz val="9"/>
            <color indexed="81"/>
            <rFont val="Tahoma"/>
            <family val="2"/>
          </rPr>
          <t>21AK22:</t>
        </r>
        <r>
          <rPr>
            <sz val="9"/>
            <color indexed="81"/>
            <rFont val="Tahoma"/>
            <family val="2"/>
          </rPr>
          <t xml:space="preserve">
đạt chuẩn</t>
        </r>
      </text>
    </comment>
    <comment ref="E25" authorId="0">
      <text>
        <r>
          <rPr>
            <b/>
            <sz val="9"/>
            <color indexed="81"/>
            <rFont val="Tahoma"/>
            <family val="2"/>
          </rPr>
          <t>21AK22:</t>
        </r>
        <r>
          <rPr>
            <sz val="9"/>
            <color indexed="81"/>
            <rFont val="Tahoma"/>
            <family val="2"/>
          </rPr>
          <t xml:space="preserve">
đạt chuẩn</t>
        </r>
      </text>
    </comment>
    <comment ref="H25" authorId="0">
      <text>
        <r>
          <rPr>
            <b/>
            <sz val="9"/>
            <color indexed="81"/>
            <rFont val="Tahoma"/>
            <family val="2"/>
          </rPr>
          <t>21AK22:</t>
        </r>
        <r>
          <rPr>
            <sz val="9"/>
            <color indexed="81"/>
            <rFont val="Tahoma"/>
            <family val="2"/>
          </rPr>
          <t xml:space="preserve">
đạt chuẩn</t>
        </r>
      </text>
    </comment>
    <comment ref="I25" authorId="0">
      <text>
        <r>
          <rPr>
            <b/>
            <sz val="9"/>
            <color indexed="81"/>
            <rFont val="Tahoma"/>
            <family val="2"/>
          </rPr>
          <t>21AK22:</t>
        </r>
        <r>
          <rPr>
            <sz val="9"/>
            <color indexed="81"/>
            <rFont val="Tahoma"/>
            <family val="2"/>
          </rPr>
          <t xml:space="preserve">
đạt chuẩn</t>
        </r>
      </text>
    </comment>
    <comment ref="L25" authorId="0">
      <text>
        <r>
          <rPr>
            <b/>
            <sz val="9"/>
            <color indexed="81"/>
            <rFont val="Tahoma"/>
            <family val="2"/>
          </rPr>
          <t>21AK22:</t>
        </r>
        <r>
          <rPr>
            <sz val="9"/>
            <color indexed="81"/>
            <rFont val="Tahoma"/>
            <family val="2"/>
          </rPr>
          <t xml:space="preserve">
đạt chuẩn</t>
        </r>
      </text>
    </comment>
    <comment ref="H27" authorId="0">
      <text>
        <r>
          <rPr>
            <b/>
            <sz val="9"/>
            <color indexed="81"/>
            <rFont val="Tahoma"/>
            <family val="2"/>
          </rPr>
          <t>21AK22:</t>
        </r>
        <r>
          <rPr>
            <sz val="9"/>
            <color indexed="81"/>
            <rFont val="Tahoma"/>
            <family val="2"/>
          </rPr>
          <t xml:space="preserve">
đạt chuẩn</t>
        </r>
      </text>
    </comment>
    <comment ref="N27" authorId="0">
      <text>
        <r>
          <rPr>
            <b/>
            <sz val="9"/>
            <color indexed="81"/>
            <rFont val="Tahoma"/>
            <family val="2"/>
          </rPr>
          <t>21AK22:</t>
        </r>
        <r>
          <rPr>
            <sz val="9"/>
            <color indexed="81"/>
            <rFont val="Tahoma"/>
            <family val="2"/>
          </rPr>
          <t xml:space="preserve">
đạt chuẩn</t>
        </r>
      </text>
    </comment>
    <comment ref="H28" authorId="0">
      <text>
        <r>
          <rPr>
            <b/>
            <sz val="9"/>
            <color indexed="81"/>
            <rFont val="Tahoma"/>
            <family val="2"/>
          </rPr>
          <t>21AK22:</t>
        </r>
        <r>
          <rPr>
            <sz val="9"/>
            <color indexed="81"/>
            <rFont val="Tahoma"/>
            <family val="2"/>
          </rPr>
          <t xml:space="preserve">
đạt chuẩn</t>
        </r>
      </text>
    </comment>
    <comment ref="D30" authorId="0">
      <text>
        <r>
          <rPr>
            <b/>
            <sz val="9"/>
            <color indexed="81"/>
            <rFont val="Tahoma"/>
            <family val="2"/>
          </rPr>
          <t>21AK22:</t>
        </r>
        <r>
          <rPr>
            <sz val="9"/>
            <color indexed="81"/>
            <rFont val="Tahoma"/>
            <family val="2"/>
          </rPr>
          <t xml:space="preserve">
đạt chuẩn</t>
        </r>
      </text>
    </comment>
    <comment ref="H30" authorId="0">
      <text>
        <r>
          <rPr>
            <b/>
            <sz val="9"/>
            <color indexed="81"/>
            <rFont val="Tahoma"/>
            <family val="2"/>
          </rPr>
          <t>21AK22:</t>
        </r>
        <r>
          <rPr>
            <sz val="9"/>
            <color indexed="81"/>
            <rFont val="Tahoma"/>
            <family val="2"/>
          </rPr>
          <t xml:space="preserve">
đạt chuẩn</t>
        </r>
      </text>
    </comment>
    <comment ref="I30" authorId="0">
      <text>
        <r>
          <rPr>
            <b/>
            <sz val="9"/>
            <color indexed="81"/>
            <rFont val="Tahoma"/>
            <family val="2"/>
          </rPr>
          <t>21AK22:</t>
        </r>
        <r>
          <rPr>
            <sz val="9"/>
            <color indexed="81"/>
            <rFont val="Tahoma"/>
            <family val="2"/>
          </rPr>
          <t xml:space="preserve">
đạt chuẩn</t>
        </r>
      </text>
    </comment>
    <comment ref="L30" authorId="0">
      <text>
        <r>
          <rPr>
            <b/>
            <sz val="9"/>
            <color indexed="81"/>
            <rFont val="Tahoma"/>
            <family val="2"/>
          </rPr>
          <t>21AK22:</t>
        </r>
        <r>
          <rPr>
            <sz val="9"/>
            <color indexed="81"/>
            <rFont val="Tahoma"/>
            <family val="2"/>
          </rPr>
          <t xml:space="preserve">
đạt chuẩn</t>
        </r>
      </text>
    </comment>
    <comment ref="N30" authorId="0">
      <text>
        <r>
          <rPr>
            <b/>
            <sz val="9"/>
            <color indexed="81"/>
            <rFont val="Tahoma"/>
            <family val="2"/>
          </rPr>
          <t>21AK22:</t>
        </r>
        <r>
          <rPr>
            <sz val="9"/>
            <color indexed="81"/>
            <rFont val="Tahoma"/>
            <family val="2"/>
          </rPr>
          <t xml:space="preserve">
đạt chuẩn</t>
        </r>
      </text>
    </comment>
  </commentList>
</comments>
</file>

<file path=xl/comments5.xml><?xml version="1.0" encoding="utf-8"?>
<comments xmlns="http://schemas.openxmlformats.org/spreadsheetml/2006/main">
  <authors>
    <author>dell</author>
    <author>BINH</author>
  </authors>
  <commentList>
    <comment ref="J71" authorId="0">
      <text>
        <r>
          <rPr>
            <b/>
            <sz val="9"/>
            <color rgb="FF000000"/>
            <rFont val="Tahoma"/>
            <family val="2"/>
          </rPr>
          <t>dell:</t>
        </r>
        <r>
          <rPr>
            <sz val="9"/>
            <color rgb="FF000000"/>
            <rFont val="Tahoma"/>
            <family val="2"/>
          </rPr>
          <t xml:space="preserve">
LG NSĐP</t>
        </r>
      </text>
    </comment>
    <comment ref="J72" authorId="1">
      <text>
        <r>
          <rPr>
            <b/>
            <sz val="9"/>
            <color rgb="FF000000"/>
            <rFont val="Tahoma"/>
            <family val="2"/>
          </rPr>
          <t>BINH:</t>
        </r>
        <r>
          <rPr>
            <sz val="9"/>
            <color rgb="FF000000"/>
            <rFont val="Tahoma"/>
            <family val="2"/>
          </rPr>
          <t xml:space="preserve">
Bắt buộc LG</t>
        </r>
      </text>
    </comment>
    <comment ref="J73" authorId="1">
      <text>
        <r>
          <rPr>
            <b/>
            <sz val="9"/>
            <color rgb="FF000000"/>
            <rFont val="Tahoma"/>
            <family val="2"/>
          </rPr>
          <t>BINH:</t>
        </r>
        <r>
          <rPr>
            <sz val="9"/>
            <color rgb="FF000000"/>
            <rFont val="Tahoma"/>
            <family val="2"/>
          </rPr>
          <t xml:space="preserve">
Bắt buộc LG</t>
        </r>
      </text>
    </comment>
    <comment ref="G74" authorId="0">
      <text>
        <r>
          <rPr>
            <b/>
            <sz val="9"/>
            <color rgb="FF000000"/>
            <rFont val="Tahoma"/>
            <family val="2"/>
          </rPr>
          <t>dell:</t>
        </r>
        <r>
          <rPr>
            <sz val="9"/>
            <color rgb="FF000000"/>
            <rFont val="Tahoma"/>
            <family val="2"/>
          </rPr>
          <t xml:space="preserve">
Giảm TMĐT</t>
        </r>
      </text>
    </comment>
    <comment ref="J76" authorId="1">
      <text>
        <r>
          <rPr>
            <b/>
            <sz val="9"/>
            <color rgb="FF000000"/>
            <rFont val="Tahoma"/>
            <family val="2"/>
          </rPr>
          <t>BINH:</t>
        </r>
        <r>
          <rPr>
            <sz val="9"/>
            <color rgb="FF000000"/>
            <rFont val="Tahoma"/>
            <family val="2"/>
          </rPr>
          <t xml:space="preserve">
Bắt buộc LG</t>
        </r>
      </text>
    </comment>
    <comment ref="G77" authorId="0">
      <text>
        <r>
          <rPr>
            <b/>
            <sz val="9"/>
            <color rgb="FF000000"/>
            <rFont val="Tahoma"/>
            <family val="2"/>
          </rPr>
          <t>dell:</t>
        </r>
        <r>
          <rPr>
            <sz val="9"/>
            <color rgb="FF000000"/>
            <rFont val="Tahoma"/>
            <family val="2"/>
          </rPr>
          <t xml:space="preserve">
Tăng TMĐT 4tr</t>
        </r>
      </text>
    </comment>
    <comment ref="J77" authorId="1">
      <text>
        <r>
          <rPr>
            <b/>
            <sz val="9"/>
            <color rgb="FF000000"/>
            <rFont val="Tahoma"/>
            <family val="2"/>
          </rPr>
          <t>BINH:</t>
        </r>
        <r>
          <rPr>
            <sz val="9"/>
            <color rgb="FF000000"/>
            <rFont val="Tahoma"/>
            <family val="2"/>
          </rPr>
          <t xml:space="preserve">
Bắt buộc LG</t>
        </r>
      </text>
    </comment>
    <comment ref="G78" authorId="0">
      <text>
        <r>
          <rPr>
            <b/>
            <sz val="9"/>
            <color rgb="FF000000"/>
            <rFont val="Tahoma"/>
            <family val="2"/>
          </rPr>
          <t>dell:</t>
        </r>
        <r>
          <rPr>
            <sz val="9"/>
            <color rgb="FF000000"/>
            <rFont val="Tahoma"/>
            <family val="2"/>
          </rPr>
          <t xml:space="preserve">
Tăng TMĐT</t>
        </r>
      </text>
    </comment>
    <comment ref="J78" authorId="1">
      <text>
        <r>
          <rPr>
            <b/>
            <sz val="9"/>
            <color rgb="FF000000"/>
            <rFont val="Tahoma"/>
            <family val="2"/>
          </rPr>
          <t>BINH:</t>
        </r>
        <r>
          <rPr>
            <sz val="9"/>
            <color rgb="FF000000"/>
            <rFont val="Tahoma"/>
            <family val="2"/>
          </rPr>
          <t xml:space="preserve">
Buộc phải LG</t>
        </r>
      </text>
    </comment>
    <comment ref="J79" authorId="1">
      <text>
        <r>
          <rPr>
            <b/>
            <sz val="9"/>
            <color rgb="FF000000"/>
            <rFont val="Tahoma"/>
            <family val="2"/>
          </rPr>
          <t>BINH:</t>
        </r>
        <r>
          <rPr>
            <sz val="9"/>
            <color rgb="FF000000"/>
            <rFont val="Tahoma"/>
            <family val="2"/>
          </rPr>
          <t xml:space="preserve">
Buộc phải LG</t>
        </r>
      </text>
    </comment>
    <comment ref="J80" authorId="1">
      <text>
        <r>
          <rPr>
            <b/>
            <sz val="9"/>
            <color rgb="FF000000"/>
            <rFont val="Tahoma"/>
            <family val="2"/>
          </rPr>
          <t>BINH:</t>
        </r>
        <r>
          <rPr>
            <sz val="9"/>
            <color rgb="FF000000"/>
            <rFont val="Tahoma"/>
            <family val="2"/>
          </rPr>
          <t xml:space="preserve">
Băc buộc LG</t>
        </r>
      </text>
    </comment>
    <comment ref="G81" authorId="0">
      <text>
        <r>
          <rPr>
            <b/>
            <sz val="9"/>
            <color rgb="FF000000"/>
            <rFont val="Tahoma"/>
            <family val="2"/>
          </rPr>
          <t>dell:</t>
        </r>
        <r>
          <rPr>
            <sz val="9"/>
            <color rgb="FF000000"/>
            <rFont val="Tahoma"/>
            <family val="2"/>
          </rPr>
          <t xml:space="preserve">
Tăng TMĐT</t>
        </r>
      </text>
    </comment>
    <comment ref="J81" authorId="1">
      <text>
        <r>
          <rPr>
            <b/>
            <sz val="9"/>
            <color rgb="FF000000"/>
            <rFont val="Tahoma"/>
            <family val="2"/>
          </rPr>
          <t>BINH:</t>
        </r>
        <r>
          <rPr>
            <sz val="9"/>
            <color rgb="FF000000"/>
            <rFont val="Tahoma"/>
            <family val="2"/>
          </rPr>
          <t xml:space="preserve">
Băc buộc LG</t>
        </r>
      </text>
    </comment>
    <comment ref="J82" authorId="1">
      <text>
        <r>
          <rPr>
            <b/>
            <sz val="9"/>
            <color rgb="FF000000"/>
            <rFont val="Tahoma"/>
            <family val="2"/>
          </rPr>
          <t>BINH:</t>
        </r>
        <r>
          <rPr>
            <sz val="9"/>
            <color rgb="FF000000"/>
            <rFont val="Tahoma"/>
            <family val="2"/>
          </rPr>
          <t xml:space="preserve">
Bắt buộc LG</t>
        </r>
      </text>
    </comment>
    <comment ref="G83" authorId="0">
      <text>
        <r>
          <rPr>
            <b/>
            <sz val="9"/>
            <color rgb="FF000000"/>
            <rFont val="Tahoma"/>
            <family val="2"/>
          </rPr>
          <t>dell:</t>
        </r>
        <r>
          <rPr>
            <sz val="9"/>
            <color rgb="FF000000"/>
            <rFont val="Tahoma"/>
            <family val="2"/>
          </rPr>
          <t xml:space="preserve">
TMĐT tăng 12tr</t>
        </r>
      </text>
    </comment>
    <comment ref="J83" authorId="1">
      <text>
        <r>
          <rPr>
            <b/>
            <sz val="9"/>
            <color rgb="FF000000"/>
            <rFont val="Tahoma"/>
            <family val="2"/>
          </rPr>
          <t>BINH:</t>
        </r>
        <r>
          <rPr>
            <sz val="9"/>
            <color rgb="FF000000"/>
            <rFont val="Tahoma"/>
            <family val="2"/>
          </rPr>
          <t xml:space="preserve">
Bắt buộc LG</t>
        </r>
      </text>
    </comment>
    <comment ref="J84" authorId="1">
      <text>
        <r>
          <rPr>
            <b/>
            <sz val="9"/>
            <color rgb="FF000000"/>
            <rFont val="Tahoma"/>
            <family val="2"/>
          </rPr>
          <t>BINH:</t>
        </r>
        <r>
          <rPr>
            <sz val="9"/>
            <color rgb="FF000000"/>
            <rFont val="Tahoma"/>
            <family val="2"/>
          </rPr>
          <t xml:space="preserve">
Bắt buộc LG</t>
        </r>
      </text>
    </comment>
    <comment ref="J85" authorId="1">
      <text>
        <r>
          <rPr>
            <b/>
            <sz val="9"/>
            <color rgb="FF000000"/>
            <rFont val="Tahoma"/>
            <family val="2"/>
          </rPr>
          <t>BINH:</t>
        </r>
        <r>
          <rPr>
            <sz val="9"/>
            <color rgb="FF000000"/>
            <rFont val="Tahoma"/>
            <family val="2"/>
          </rPr>
          <t xml:space="preserve">
Bắt buộc LG</t>
        </r>
      </text>
    </comment>
    <comment ref="J87" authorId="1">
      <text>
        <r>
          <rPr>
            <b/>
            <sz val="9"/>
            <color rgb="FF000000"/>
            <rFont val="Tahoma"/>
            <family val="2"/>
          </rPr>
          <t>BINH:</t>
        </r>
        <r>
          <rPr>
            <sz val="9"/>
            <color rgb="FF000000"/>
            <rFont val="Tahoma"/>
            <family val="2"/>
          </rPr>
          <t xml:space="preserve">
Buộc phải LG</t>
        </r>
      </text>
    </comment>
    <comment ref="B88" authorId="0">
      <text>
        <r>
          <rPr>
            <b/>
            <sz val="9"/>
            <color rgb="FF000000"/>
            <rFont val="Tahoma"/>
            <family val="2"/>
          </rPr>
          <t>dell:</t>
        </r>
        <r>
          <rPr>
            <sz val="9"/>
            <color rgb="FF000000"/>
            <rFont val="Tahoma"/>
            <family val="2"/>
          </rPr>
          <t xml:space="preserve">
Thay đổi tên</t>
        </r>
      </text>
    </comment>
  </commentList>
</comments>
</file>

<file path=xl/sharedStrings.xml><?xml version="1.0" encoding="utf-8"?>
<sst xmlns="http://schemas.openxmlformats.org/spreadsheetml/2006/main" count="2010" uniqueCount="1035">
  <si>
    <t>STT</t>
  </si>
  <si>
    <t>Danh mục dự án</t>
  </si>
  <si>
    <t>Quyết định đầu tư</t>
  </si>
  <si>
    <t>Số QĐ, ngày tháng năm ban hành</t>
  </si>
  <si>
    <t>Tổng mức đầu tư</t>
  </si>
  <si>
    <t>Kế hoạch giao năm 2022</t>
  </si>
  <si>
    <t>Tình hình thực hiện năm 2022</t>
  </si>
  <si>
    <t>Khối lượng thực hiện</t>
  </si>
  <si>
    <t>Riêng năm 2022</t>
  </si>
  <si>
    <t>Lũy kế giải ngân từ đầu năm đến thời điểm báo cáo</t>
  </si>
  <si>
    <t>Ghi chú</t>
  </si>
  <si>
    <t>A</t>
  </si>
  <si>
    <t>NGUỒN TỈNH QUẢN LÝ</t>
  </si>
  <si>
    <t>I</t>
  </si>
  <si>
    <t>Nguồn XDCB tập trung</t>
  </si>
  <si>
    <t>1</t>
  </si>
  <si>
    <t>3</t>
  </si>
  <si>
    <t>4</t>
  </si>
  <si>
    <t>5</t>
  </si>
  <si>
    <t>1.2</t>
  </si>
  <si>
    <t>Các dự án chuyển tiếp thực hiện</t>
  </si>
  <si>
    <t>Đường ra khu sản xuất tập trung bản Căn Câu xã Sùng Phài và bản Lở Thàng 1,2 xã Thèn Sin</t>
  </si>
  <si>
    <t>Đường Hồ Thầu - Bình Lư</t>
  </si>
  <si>
    <t>Hồ thủy lợi Cò Lá huyện Tam Đường (giai đoạn II)</t>
  </si>
  <si>
    <t>1.3</t>
  </si>
  <si>
    <t>Các dự án khởi công mới</t>
  </si>
  <si>
    <t>Sắp xếp dân cư bản Tác Tình thị trấn Tam Đường</t>
  </si>
  <si>
    <t>Đường liên xã Khun Há - Bản Bo - huyện Tam Đường</t>
  </si>
  <si>
    <t>II</t>
  </si>
  <si>
    <t>Nguồn thu xổ số kiến thiết</t>
  </si>
  <si>
    <t>B</t>
  </si>
  <si>
    <t>NGUỒN HUYỆN QUẢN LÝ</t>
  </si>
  <si>
    <t>Trường mầm non xã Tả Lèng</t>
  </si>
  <si>
    <t>Hệ thống thoát nước dân sinh bản Lở Thàng  1 + 2 xã Thèn Sin</t>
  </si>
  <si>
    <t>Đường nội đồng Mường Mớ thị trấn Tam Đường</t>
  </si>
  <si>
    <t>Nước sinh hoạt bản San Tra Mán xã Tả Lèng</t>
  </si>
  <si>
    <t>Nước sinh hoạt cụm bản Cốc Phung Nà Út xã Bản Bo</t>
  </si>
  <si>
    <t>Trường mầm non xã Sơn Bình</t>
  </si>
  <si>
    <t>Nâng cấp khắc phục tuyến kè xây đá hộc bảo vệ mặt bằng phía sau Trung tâm y tế huyện Tam Đường</t>
  </si>
  <si>
    <t>Nâng cấp cải tạo đường trục bản Lao Chải 1 và Ma Sao Phìn xã Khun Há</t>
  </si>
  <si>
    <t>Cầu treo Nậm Đích xã Khun Há</t>
  </si>
  <si>
    <t>1566-07/1/2017</t>
  </si>
  <si>
    <t>138-31/10/2016</t>
  </si>
  <si>
    <t>1414-31/10/2019</t>
  </si>
  <si>
    <t>966-28/7/2021</t>
  </si>
  <si>
    <t>1026-06/8/2021</t>
  </si>
  <si>
    <t>55-28/01/2021</t>
  </si>
  <si>
    <t>56-28/01/2021</t>
  </si>
  <si>
    <t>57-28/01/2021</t>
  </si>
  <si>
    <t>58-28/01/2021</t>
  </si>
  <si>
    <t>59-28/01/2021</t>
  </si>
  <si>
    <t>60-28/01/2021</t>
  </si>
  <si>
    <t>487-04/5/2021</t>
  </si>
  <si>
    <t>648-15/6/2021</t>
  </si>
  <si>
    <t>551-21/5/2021</t>
  </si>
  <si>
    <t>708-02/7/2021</t>
  </si>
  <si>
    <t>Di chuyển dân cư bản Phô Hồ Thầu xã Hồ Thầu</t>
  </si>
  <si>
    <t>Trường tiểu học và THCS xã Sơn Bình</t>
  </si>
  <si>
    <t>2</t>
  </si>
  <si>
    <t>Nước sinh hoạt trung tâm xã Giang Ma</t>
  </si>
  <si>
    <t>Điểm trường tiểu học Chu Va 8</t>
  </si>
  <si>
    <t>Trường Tiểu học và THCS xã Nùng Nàng</t>
  </si>
  <si>
    <t>Trụ sở làm việc trung tâm văn hóa thể thao và truyền thông</t>
  </si>
  <si>
    <t>Các dự án khởi công mới 2022</t>
  </si>
  <si>
    <t>1624-06/12/2021</t>
  </si>
  <si>
    <t>3988-27/12/2021</t>
  </si>
  <si>
    <t>3991-27/12/2021</t>
  </si>
  <si>
    <t>3989-27/12/2021</t>
  </si>
  <si>
    <t>3987-27/12/2021</t>
  </si>
  <si>
    <t>3990-27/12/2021</t>
  </si>
  <si>
    <t>TỔNG SỐ</t>
  </si>
  <si>
    <t>Đơn vị: Triệu đồng</t>
  </si>
  <si>
    <t>Các dự án chuyển tiếp</t>
  </si>
  <si>
    <t>tỷ lệ giải ngân hàng tháng</t>
  </si>
  <si>
    <t xml:space="preserve">Cam kết giải ngân kế hoạch năm 2022 </t>
  </si>
  <si>
    <t>Tháng 1</t>
  </si>
  <si>
    <t>Tháng 2</t>
  </si>
  <si>
    <t>Tháng 3</t>
  </si>
  <si>
    <t>Tháng 4</t>
  </si>
  <si>
    <t>Tháng 5</t>
  </si>
  <si>
    <t>Tháng 6</t>
  </si>
  <si>
    <t>Tháng 7</t>
  </si>
  <si>
    <t>Tháng 8</t>
  </si>
  <si>
    <t>Tháng 9</t>
  </si>
  <si>
    <t>Tháng 10</t>
  </si>
  <si>
    <t>Tháng 11</t>
  </si>
  <si>
    <t>Tháng 12</t>
  </si>
  <si>
    <t>Giải ngân cả năm 2022</t>
  </si>
  <si>
    <t xml:space="preserve"> </t>
  </si>
  <si>
    <t>GN vượt so với cam kết</t>
  </si>
  <si>
    <t xml:space="preserve">% KLTH </t>
  </si>
  <si>
    <t>Quy hoạch chi tiết tỷ lệ 1/500 điểm dân cư nông thôn gắn với phát triển du lịch văn hóa cộng đồng bản Lao Chải 1, xã Khun Há, huyện Tam Đường</t>
  </si>
  <si>
    <t>GN đạt so với cam kết</t>
  </si>
  <si>
    <t>III</t>
  </si>
  <si>
    <t>Nguồn thu sử dụng đất</t>
  </si>
  <si>
    <t>1.1</t>
  </si>
  <si>
    <t>Các dự án đã hoàn thành</t>
  </si>
  <si>
    <t>Hệ thống hạ tầng kỹ thuật trung tâm hành chính huyện Tam Đường</t>
  </si>
  <si>
    <t>280-04/3/2008</t>
  </si>
  <si>
    <t xml:space="preserve">Lũy kế từ khởi công đến thời điểm báo cáo </t>
  </si>
  <si>
    <t xml:space="preserve">Đạt so với cam kết </t>
  </si>
  <si>
    <t>Trường TH&amp; THCS xã Nùng Nàng</t>
  </si>
  <si>
    <t>Các dạ án khởi công mới</t>
  </si>
  <si>
    <t xml:space="preserve">Nâng cấp đường trục bản Cốc Phung xã Bản Bo </t>
  </si>
  <si>
    <t>Xây dựng nhà văn hóa bản Tòong Pẳn + các hạng mục phụ trợ</t>
  </si>
  <si>
    <t>Nhà văn hóa bản Chù Lìn</t>
  </si>
  <si>
    <t>Đường giao thông nội đồng  Bãi trâu bản Bản Giang</t>
  </si>
  <si>
    <t>Cứng hóa đường ra khu sản xuất Chè bản Lở Thàng 1 + Bản Lở Thàng 2 + Bản Đông Phong</t>
  </si>
  <si>
    <t>Làm đường nội đồng bản Thèn  Pả (Điểm đầu ruộng Giàng A Sình-điểm cuối ruộng Giàng A Hờ)</t>
  </si>
  <si>
    <t>Làm đường nội đồng bản Thèn Pả (khu Hảng A Mải)</t>
  </si>
  <si>
    <t>Đường nội đồng bản Sin Câu, xã Giang Ma</t>
  </si>
  <si>
    <t>Đường trục bản Ngài Chù</t>
  </si>
  <si>
    <t>Đường trục bản Chu Va 6</t>
  </si>
  <si>
    <t>Đường nội bản Chu Va 6</t>
  </si>
  <si>
    <t>Sửa chữa, nâng cấp tuyến đường trục bản Coóc Nọoc</t>
  </si>
  <si>
    <t>Đầu tư, sửa chữa nâng cấp tuyến đường trục bản Nà Ít</t>
  </si>
  <si>
    <t>Nâng cấp, sửa chữa đường liên xã Bình Lư - Nà Tăm - Bản Bo</t>
  </si>
  <si>
    <t>CHƯƠNG TRÌNH MTQG PHÁT TRIỂN KINH TẾ - XÃ HỘI VÙNG ĐỒNG BÀO DÂN TỘC THIỂU SỐ VÀ MIỀN NÚI</t>
  </si>
  <si>
    <t>Dự án 1</t>
  </si>
  <si>
    <t>Cụm công trình: NSH bản Nà Tăm; NSH bản Nà Vàn, xã Nà Tăm</t>
  </si>
  <si>
    <t>Cụm công trình: NSH bản Cò Nọt Mông, NSH bản Nậm Phát, xã Bản Bo</t>
  </si>
  <si>
    <t>Dự án 2</t>
  </si>
  <si>
    <t>Sắp xếp ổn định dân cư bản Na Đông 1, xã Thèn Sin huyện Tam Đường</t>
  </si>
  <si>
    <t>Dự án 4</t>
  </si>
  <si>
    <t>Đường trục các bản Giang Ma, bản Xin Chải, bản Sử Thàng; Đường ngõ bản các bản; Đường nội đồng các bản xã Giang Ma</t>
  </si>
  <si>
    <t>Đường liên bản Nà Tăm đến bản Nà Vàn, Phiêng Giằng đến Coóc Cuông; Đường ngõ bản các bản xã Nà Tăm; Đường trục bản Nà Luồng, bản Nà Hiềng</t>
  </si>
  <si>
    <t xml:space="preserve">Nâng cấp các tuyến đường trục bản Huổi Ke, đường nội đồng các bản Huổi Ke, Tân Hợp, Đường nội đồng vùng chè Hua Bó, bản Tân Hợp </t>
  </si>
  <si>
    <t>Nâng cấp các tuyến đường nội đồng bản 46, Chu Va 6</t>
  </si>
  <si>
    <t>Đường ra khu sản xuất bản Hoa Dì Hồ, xã Bản Hon</t>
  </si>
  <si>
    <t>Đường liên bản bản Chin Chu Chải - Sáy San 3</t>
  </si>
  <si>
    <t>Thủy lợi Háng Là (Hảng A Chỉnh) bản Thèn Pả</t>
  </si>
  <si>
    <t>Dự án 5</t>
  </si>
  <si>
    <t>Trường Phổ thông dân tộc bán trú tiểu học Giang Ma</t>
  </si>
  <si>
    <t>Trường Phổ thông dân tộc bán trú tiểu học Khun Há</t>
  </si>
  <si>
    <t>Dự án 6</t>
  </si>
  <si>
    <t>Hỗ trợ xây dựng thiết chế văn hóa, thể thao tại các thôn (gồm 18 nhà văn hóa tại các bản: Tả Cu Tỷ, xã Giang Ma; Suối Thầu, xã Bản Giang; Sin Câu, Nà Đông, Phan Khèo xã Thèn Sin; Ma Sao Phìn Thấp, Sàn Phàng Cao, Nậm Đích, Ma Sao Phìn Cao xã Khun Há; Nà Can, Hợp Nhất, Nà Khương, Nà Khuy xã Bản Bo; Pho Lao Chải, Lùng Trù Hồ Pên xã Tả Lèng;Nà Đon xã Bình Lư; Sáy San I xã Nùng Nàng; Huổi Ke xã Sơn Bình)</t>
  </si>
  <si>
    <t>Dự án 9</t>
  </si>
  <si>
    <t xml:space="preserve">Công trình thủy lợi qua suối Nậm Mu khe Huổi Chim bản Phiêng Pẳng </t>
  </si>
  <si>
    <t>Thủy lợi Nà Nong Luống Bản Thẳm</t>
  </si>
  <si>
    <t>Thủy lợi mương tỏn xã Bản Hon</t>
  </si>
  <si>
    <t>2681-12/8/2022</t>
  </si>
  <si>
    <t>2693-12/8/2022</t>
  </si>
  <si>
    <t>2694-12/8/2022</t>
  </si>
  <si>
    <t>2682-05/8/2022</t>
  </si>
  <si>
    <t>2683-12/8/2022</t>
  </si>
  <si>
    <t>2684-12/8/2022</t>
  </si>
  <si>
    <t>2685-12/8/2022</t>
  </si>
  <si>
    <t>2686-12/8/2022</t>
  </si>
  <si>
    <t>2687-12/8/2022</t>
  </si>
  <si>
    <t>2688-12/8/2022</t>
  </si>
  <si>
    <t>2689-12/8/2022</t>
  </si>
  <si>
    <t>2690-12/8/2022</t>
  </si>
  <si>
    <t>2691-12/8/2022</t>
  </si>
  <si>
    <t>2607-05/8/2022</t>
  </si>
  <si>
    <t>2695-12/8/2022</t>
  </si>
  <si>
    <t>2696-12/8/2022</t>
  </si>
  <si>
    <t>2612-05/8/2022</t>
  </si>
  <si>
    <t>2608-05/8/2022</t>
  </si>
  <si>
    <t>2609-05/8/2022</t>
  </si>
  <si>
    <t>2610-05/8/2022</t>
  </si>
  <si>
    <t>2678-12/8/2022</t>
  </si>
  <si>
    <t>2679-12/8/2022</t>
  </si>
  <si>
    <t>2680-12/8/2022</t>
  </si>
  <si>
    <t>2697-12/8/2022</t>
  </si>
  <si>
    <t>2611-05/8/2022</t>
  </si>
  <si>
    <t>2692-12/8/2022</t>
  </si>
  <si>
    <t>2614-05/8/2022</t>
  </si>
  <si>
    <t>2613-05/8/2022</t>
  </si>
  <si>
    <t>2698-12/8/2022</t>
  </si>
  <si>
    <t>2699-12/8/2022</t>
  </si>
  <si>
    <t>C</t>
  </si>
  <si>
    <t xml:space="preserve">NGUỒN VỐN CHƯƠNG TRÌNH MỤC TIÊU QUỐC GIA </t>
  </si>
  <si>
    <t>II.1</t>
  </si>
  <si>
    <t>II.2</t>
  </si>
  <si>
    <t>II.3</t>
  </si>
  <si>
    <t>II.4</t>
  </si>
  <si>
    <t>II.5</t>
  </si>
  <si>
    <t>II.6</t>
  </si>
  <si>
    <t xml:space="preserve">GN đạt so với cam kết </t>
  </si>
  <si>
    <t xml:space="preserve">CHƯƠNG TRÌNH MỤC TIÊU QUỐC GIA XÂY DỰNG NÔNG THÔN MỚI </t>
  </si>
  <si>
    <t>Điểm bán nông sản xã Giang Ma</t>
  </si>
  <si>
    <t>61-28/01/2021</t>
  </si>
  <si>
    <t>IV</t>
  </si>
  <si>
    <t>Nguồn kết dư ngân sách huyện</t>
  </si>
  <si>
    <t>D</t>
  </si>
  <si>
    <t>Đề án PTHT thiết yếu các khu sản xuất nông, lâm nghiệp hàng hóa tập trung</t>
  </si>
  <si>
    <t>Vùng chè SXNN Hàng hóa tập trung</t>
  </si>
  <si>
    <t>Nâng cấp đường giao thông vùng chè Bản Bo</t>
  </si>
  <si>
    <t xml:space="preserve">2462- 11/7/2022 </t>
  </si>
  <si>
    <t>Đường giao thông vùng chè Nà Tăm</t>
  </si>
  <si>
    <t>2464- 11/7/2022</t>
  </si>
  <si>
    <t>Đường giao thông vùng chè Khun Há</t>
  </si>
  <si>
    <t>2463- 11/7/2022</t>
  </si>
  <si>
    <t>Vùng Lúa SXNN hàng hóa tập trung</t>
  </si>
  <si>
    <t>Nâng cấp, Sửa chữa hệ thống thủy lợi huyện Tam Đường</t>
  </si>
  <si>
    <t>2646- 8/8/2022</t>
  </si>
  <si>
    <t>Tỷ lệ giải ngân</t>
  </si>
  <si>
    <t>Hạng mục: Giao thông nội đồng tái định cư thị trấn Tam Đường</t>
  </si>
  <si>
    <t>1281-01/10/2021</t>
  </si>
  <si>
    <t>dư ứng 2664,973</t>
  </si>
  <si>
    <t xml:space="preserve"> dư ứng 560</t>
  </si>
  <si>
    <t>dư ứng 902,793</t>
  </si>
  <si>
    <t>Dư ứng 22523,737+462,735</t>
  </si>
  <si>
    <t>BÁO CÁO TÌNH HÌNH THỰC HIỆN KẾ HOẠCH VỐN ĐẦU TƯ CÔNG NĂM 2022 (tính đến 11/01/2023)</t>
  </si>
  <si>
    <t>(Kèm theo Báo cáo số:          /BC-QLDA ngày        tháng 01 năm 2023 của Ban QLDA huyện Tam Đường)</t>
  </si>
  <si>
    <t>Kế hoạch giao năm 2023</t>
  </si>
  <si>
    <t>Trường THCS xã Tả Lèng</t>
  </si>
  <si>
    <t>Nước sinh hoạt bản Coóc Cuông, xã Nà Tăm</t>
  </si>
  <si>
    <t>Cứng hóa đường nội đồng vùng chè xã Nà Tăm</t>
  </si>
  <si>
    <t>Nước sinh hoạt bản Mào Phô, Bãi bằng xã Giang Ma</t>
  </si>
  <si>
    <t>Nâng cấp đường liên bản Nà Đon- Nà Hum</t>
  </si>
  <si>
    <t>Trụ sở làm việc Thị trấn Tam Đường</t>
  </si>
  <si>
    <t>4086-13/12/2022</t>
  </si>
  <si>
    <t>4087-13/12/2022</t>
  </si>
  <si>
    <t>4060-09/12/2022</t>
  </si>
  <si>
    <t>4088-13/12/2022</t>
  </si>
  <si>
    <t>4089-13/12/2022</t>
  </si>
  <si>
    <t>4063-12/12/2022</t>
  </si>
  <si>
    <t>6</t>
  </si>
  <si>
    <t>a</t>
  </si>
  <si>
    <t>Dự án dự kiến hoàn thành năm 2023</t>
  </si>
  <si>
    <t>b</t>
  </si>
  <si>
    <t>Dự án khởi công mới năm 2023</t>
  </si>
  <si>
    <t>NSH bản Rừng Ổi Khèo Thầu, xã Hồ Thầu</t>
  </si>
  <si>
    <t>Dự án chuyển tiếp hoàn thành năm 2023</t>
  </si>
  <si>
    <t>Đường liên bản San Tra Mán- Bản Phìn Ngan Xin Chải; Đường nội đồng, ngõ bản các bản xã Tả Lèng</t>
  </si>
  <si>
    <t>Đường nội đồng các bản xã Thèn Sinh (bản Sin Câu; bản Pan Khèo); đường ra khu sản xuất bản Thèn Sin 1, Lở Thàng 1+2</t>
  </si>
  <si>
    <t>Đường giao thông liên bản Noong Luống-Nà San xã Bình Lư; đường trục bản, ngõ bản các bản (Nà Cà, Noong Luống, Nà San); Đường giao thông nội đồng các bản (Nà Đon, Nà Phát)</t>
  </si>
  <si>
    <t>Đường ra khu sản xuất các bản Phan Chu Hoa, Xì Miền Khan, Sáy San 1</t>
  </si>
  <si>
    <t>Đường nội đồng bản Phô Hồ Thầu; đường trục các bản Chù Lìn, Rừng Ổi- Khèo Thầu, Tả Chải</t>
  </si>
  <si>
    <t>4069-13/12/2022</t>
  </si>
  <si>
    <t>4070-13/12/2022</t>
  </si>
  <si>
    <t>4071- 13/12/2022</t>
  </si>
  <si>
    <t>4072-13/12/2022</t>
  </si>
  <si>
    <t>4073-13/12/2022</t>
  </si>
  <si>
    <t>Thủy lợi Sử Thàng, Phìn Chải</t>
  </si>
  <si>
    <t>Thủy lợi Nà Luồng bản Nà Luồng</t>
  </si>
  <si>
    <t>Thủy lợi Tề Suối Ngài, thị trấn Tam Đường</t>
  </si>
  <si>
    <t>4077-13/12/2022</t>
  </si>
  <si>
    <t>4078-13/12/2022</t>
  </si>
  <si>
    <t>4079-13/12/2022</t>
  </si>
  <si>
    <t>Hỗ trợ đầu tư xây dựng điểm đến du lịch tiêu biểu Bản Sì Thâu Chải- xã Hồ Thầu-huyện Tam Đường</t>
  </si>
  <si>
    <t>4085-13/12/2022</t>
  </si>
  <si>
    <t>Nâng cấp trục đường liên bản Bãi Trâu- Nà Khum, đường ngõ bản, đường nội đồng, rãnh thoát nước bản Bãi Trâu</t>
  </si>
  <si>
    <t>Xây kè đá ngăn lũ bờ suối Nậm Mu bản Phiêng Pẳng</t>
  </si>
  <si>
    <t>Thủy lợi Huổi Ít 2 bản Đông Pao 2</t>
  </si>
  <si>
    <t>Đường đi vào khi chuồng trại tập trung, Đường vào khu sản xuất đồi chè, Đường vào khu sản xuất khi Bá Khoa, Đường nội đồng bản Thẳm, xã Bản Hon</t>
  </si>
  <si>
    <t>4074-13/12/2022</t>
  </si>
  <si>
    <t>4080-13/12/2022</t>
  </si>
  <si>
    <t>4081-13/12/2022</t>
  </si>
  <si>
    <t>4075-13/12/2022</t>
  </si>
  <si>
    <t>Nước sinh hoạt San Tra Mán xã Tả Lèng</t>
  </si>
  <si>
    <t>Dự án chuyển tiếp hoàn thành sau năm 2023</t>
  </si>
  <si>
    <t>Đường giao thông vùng cây ăn quả xã Bình Lư</t>
  </si>
  <si>
    <t>2465-11/7/2022</t>
  </si>
  <si>
    <t>Huyện đạt chuẩn NTM</t>
  </si>
  <si>
    <t>Trung tâm Giáo dục- Thường xuyên</t>
  </si>
  <si>
    <t>Đầu tư Trung tâm Văn hóa- Thể thao huyện</t>
  </si>
  <si>
    <t>Nâng cấp, cải tạo tuyến đường Bản Giang- Nùng Nàng và các công trình trên tuyến</t>
  </si>
  <si>
    <t>Nâng cấp, cải tạo tuyến đường QL4D- Tả Lèng- San Tra Mán, xã Tả Lèng</t>
  </si>
  <si>
    <t>Nâng cấp cải tạo tuyến đường Khun Há</t>
  </si>
  <si>
    <t>NTM các xã</t>
  </si>
  <si>
    <t>Làm đường lên bản cũ Hoa Dì Hồ</t>
  </si>
  <si>
    <t>Xây dựng nhà thi đấu đa năng xã Nùng Nàng</t>
  </si>
  <si>
    <t>Cứng hóa đường ra khu sản xuất bản Na Đông</t>
  </si>
  <si>
    <t>4082-13/12/2022</t>
  </si>
  <si>
    <t>4083-13/12/2022</t>
  </si>
  <si>
    <t>4064-13/12/2022</t>
  </si>
  <si>
    <t>4065-13/12/2022</t>
  </si>
  <si>
    <t>4066-13/12/2022</t>
  </si>
  <si>
    <t>4067-13/12/2022</t>
  </si>
  <si>
    <t>4084-13/12/2022</t>
  </si>
  <si>
    <t>4068-13/12/2022</t>
  </si>
  <si>
    <t>Đường từ thị trấn Tam Đường đến đường nối TP Lai Châu với cao tốc Nội Bài- Lào Cai</t>
  </si>
  <si>
    <t>1578-02/12/2022</t>
  </si>
  <si>
    <t>Nguồn ngân sách Trung ương</t>
  </si>
  <si>
    <t>Riêng năm 2023</t>
  </si>
  <si>
    <t>Tạm ứng 5538,201</t>
  </si>
  <si>
    <t>Nguồn vốn hỗ trợ huyện hoàn thành NTM giai đoạn 2021-2025</t>
  </si>
  <si>
    <t>TỔNG CỘNG</t>
  </si>
  <si>
    <t>(Kèm theo Báo cáo số:          /BC-UBND ngày        tháng     năm 2023 của UBND huyện Tam Đường)</t>
  </si>
  <si>
    <t>BÁO CÁO TÌNH HÌNH THỰC HIỆN KẾ HOẠCH VỐN ĐẦU TƯ CÔNG NĂM 2023</t>
  </si>
  <si>
    <t>Nhà văn hóa cụm khu dân cư bản Nà Khan, Nà Phát</t>
  </si>
  <si>
    <t>Đường nội đồng vùng chè bản Hua Sẳng</t>
  </si>
  <si>
    <t>Đường giao thông nội đồng bản Nà Bỏ đi Bãi Cam</t>
  </si>
  <si>
    <t>Đường giao thông  nội đồng bản Suối Thầu</t>
  </si>
  <si>
    <t>Đường nội đồng bản Sì Thâu Chải</t>
  </si>
  <si>
    <t>Đường nội đồng nối lên bản Ma Sao Phìn</t>
  </si>
  <si>
    <t>1076-12/12/2022</t>
  </si>
  <si>
    <t>125-12/12/2022</t>
  </si>
  <si>
    <t>97-12/12/2022</t>
  </si>
  <si>
    <t>98-12/12/202</t>
  </si>
  <si>
    <t>271-12/12/2022</t>
  </si>
  <si>
    <t>791-12/12/2022</t>
  </si>
  <si>
    <t>BAN QUẢN LÝ DỰ ÁN</t>
  </si>
  <si>
    <t>Nguồn vốn: Kinh phí sửa chữa, mua sắm trang thiết bị trường dự kiến đạt chuẩn Quốc gia, duy trì trường chuẩn và đầu tư cơ sở vật chất các trường, lớp học thực hiện Chương trình giáo dục phổ thông mới (Bổ sung có mục tiêu)</t>
  </si>
  <si>
    <t>PHÒNG GIÁO DỤC VÀ ĐÀO TẠO</t>
  </si>
  <si>
    <t>Sửa chữa cơ sở vật chất trường TH&amp;THCS Hồ Thầu</t>
  </si>
  <si>
    <t>Sửa chữa cơ sở vật chất trường Mầm non Sơn Bình</t>
  </si>
  <si>
    <t>Sửa chữa cơ sở vật chất trường mầm non và trường PTDTBT Tiểu học Tả Lèng</t>
  </si>
  <si>
    <t>Sửa chữa cơ sở vật chất trường Mầm non Bình Lư</t>
  </si>
  <si>
    <t>Sửa chữa cơ sở vật chất trường TH&amp;THCS Bản Hon</t>
  </si>
  <si>
    <t>Sửa chữa cơ sở vật chất trường Tiểu học Bản Giang</t>
  </si>
  <si>
    <t>Sửa chữa cơ sở vật chất trường Tiểu học Thị trấn</t>
  </si>
  <si>
    <t>Sửa chữa cơ sở vật chất trường Mầm non, Tiểu học Khun Há</t>
  </si>
  <si>
    <t>Sửa chữa cơ sở vật chất trường Mầm non, Tiểu học Nà Tăm</t>
  </si>
  <si>
    <t>Sửa chữa cơ sở vật chất trường Mầm non Thị trấn</t>
  </si>
  <si>
    <t>Nguồn vốn: Kinh phí chi thường xuyên năm 2023</t>
  </si>
  <si>
    <t>Sửa chữa cơ sở vật chất trường Mầm non Thèn Sin</t>
  </si>
  <si>
    <t>PHÒNG KINH TẾ VÀ HẠ TẦNG</t>
  </si>
  <si>
    <t>Sự nghiệp giao thông: KP duy tu bảo dưỡng, sửa chữa nâng cấp thường xuyên</t>
  </si>
  <si>
    <t xml:space="preserve">Sửa chữa đường liên bản 46 - Huổi Ke </t>
  </si>
  <si>
    <t>Sửa chữa đường Phan Đình Giót</t>
  </si>
  <si>
    <t xml:space="preserve">Nguồn Kinh phí sửa chữa các công trình giao thông, thủy lợi, nước sinh hoạt, chỉnh trang đô thị, sửa chữa trụ sở, mua sắm trang thiết bị cho bộ phận một cửa (BSCMT) </t>
  </si>
  <si>
    <t>Sửa chữa Trụ sở làm việc UBND xã Hồ Thầu</t>
  </si>
  <si>
    <t>Sửa chữa Nhà khách Hoa Ban, Nhà công vụ, bếp ăn UBND huyện.</t>
  </si>
  <si>
    <t>Sửa chữa Sân, đường lên Trụ sở làm việc Huyện ủy</t>
  </si>
  <si>
    <t>Sửa chữa công trình giao thông</t>
  </si>
  <si>
    <t>Sửa chữa đường từ bản Đông Pao 2 đến bản Ma Sao Phìn cao</t>
  </si>
  <si>
    <t>Sửa chữa đường nội bản Thèn Thầu, xã Khun Há</t>
  </si>
  <si>
    <t>Sự nghiệp thủy lợi: KP duy tu, bảo dưỡng, sửa chữa nâng cấp thường xuyên</t>
  </si>
  <si>
    <t>Sửa chữa thủy lợi Coóc Cuông, Nà Luồng; Phiêng Giằng- xã Nà Tăm; Sửa chữa thủy lợi  thủy lợi Phìn Chải - xã Giang Ma, thủy lợi Xin Chải - xã Khun Há, huyện Tam Đường</t>
  </si>
  <si>
    <t>Sửa chữa thủy lợi Na Đông (Hổi Sản) - xã Thèn Sin, huyện Tam Đường</t>
  </si>
  <si>
    <t>PHÒNG NÔNG NGHIỆP VÀ PTNT</t>
  </si>
  <si>
    <t xml:space="preserve">Nguồn Kinh phí thực hiện chính sách hỗ trợ để bảo vệ và phát triển đất trồng lúa </t>
  </si>
  <si>
    <t>Nâng cấp Thủy lợi Nà Đa, Thị trấn Tam Đường, huyện Tam Đường</t>
  </si>
  <si>
    <t xml:space="preserve"> Nâng cấp Mương thủy lợi Sàn Phàng Thấp, xã Khun Há</t>
  </si>
  <si>
    <t>Giải ngân 2023</t>
  </si>
  <si>
    <t>BÁO CÁO TÌNH HÌNH THỰC HIỆN KẾ HOẠCH VỐN SỰ NGHIỆP NĂM 2023</t>
  </si>
  <si>
    <t>Xã Bản Bo</t>
  </si>
  <si>
    <t>Xã Khun Há</t>
  </si>
  <si>
    <t>Xã Hồ Thầu</t>
  </si>
  <si>
    <t>Xã Bản Giang</t>
  </si>
  <si>
    <t>Xã Tả Lèng</t>
  </si>
  <si>
    <t>Xã Bản Hon</t>
  </si>
  <si>
    <t>Xã Nà Tăm</t>
  </si>
  <si>
    <t>Xã Nùng Nàng</t>
  </si>
  <si>
    <t>Xã Thèn Sin</t>
  </si>
  <si>
    <t>Xã Mường Khoa</t>
  </si>
  <si>
    <t>Xã Trung Đồng</t>
  </si>
  <si>
    <t>Xã Pắc Ta</t>
  </si>
  <si>
    <t>Xã Nậm Cần</t>
  </si>
  <si>
    <t>Xã Nậm Sỏ</t>
  </si>
  <si>
    <t>Xã Hố Mít</t>
  </si>
  <si>
    <t>Xã Tà Mít</t>
  </si>
  <si>
    <t>Xã Thân Thuộc</t>
  </si>
  <si>
    <t>Xã Can Hồ</t>
  </si>
  <si>
    <t>Xã Tá Bạ</t>
  </si>
  <si>
    <t>Xã Thu Lũm</t>
  </si>
  <si>
    <t>Xã Mường Tè</t>
  </si>
  <si>
    <t>Xã Vàng San</t>
  </si>
  <si>
    <t>Xã Tà Tổng</t>
  </si>
  <si>
    <t>Phúc Than</t>
  </si>
  <si>
    <t>Xã Sì Lở Lầu</t>
  </si>
  <si>
    <t>Nậm Mạ</t>
  </si>
  <si>
    <t>Noong Hẻo</t>
  </si>
  <si>
    <t>Thành phố Lai Châu</t>
  </si>
  <si>
    <t>V</t>
  </si>
  <si>
    <t>VI</t>
  </si>
  <si>
    <t>VII</t>
  </si>
  <si>
    <t>VIII</t>
  </si>
  <si>
    <t>Xã Bum Nưa</t>
  </si>
  <si>
    <t>Xã Bình Lư</t>
  </si>
  <si>
    <t xml:space="preserve">TÊN XÃ </t>
  </si>
  <si>
    <t>NHÓM I  Quy Hoạch</t>
  </si>
  <si>
    <t>NHÓM II
Hạ Tầng kinh tế -xã hội</t>
  </si>
  <si>
    <t>NHÓM III
 Kinh tế - Sản xuất</t>
  </si>
  <si>
    <t>NHÓM IV
 Văn hoá - Xã hội - Môi trường</t>
  </si>
  <si>
    <t>NHÓM V
Hệ thống chính trị</t>
  </si>
  <si>
    <t>Tổng số tiêu chí "Đạt"</t>
  </si>
  <si>
    <t>Toàn tỉnh</t>
  </si>
  <si>
    <t>Xã Sùng Phài</t>
  </si>
  <si>
    <t>Xã San Thàng</t>
  </si>
  <si>
    <t>Xã Sơn Bình</t>
  </si>
  <si>
    <t xml:space="preserve"> Xã Phúc Khoa</t>
  </si>
  <si>
    <t>Xã Mường So</t>
  </si>
  <si>
    <t>Xã Khổng Lào</t>
  </si>
  <si>
    <t>Xã Ma Li Pho</t>
  </si>
  <si>
    <t>Xã Huổi Luông</t>
  </si>
  <si>
    <t>Xã Hoang Thèn</t>
  </si>
  <si>
    <t>Xã Lản Nhì Thàng</t>
  </si>
  <si>
    <t>Xã Nậm Xe</t>
  </si>
  <si>
    <t>Xã Sin Suối Hồ</t>
  </si>
  <si>
    <t>Xã Bản Lang</t>
  </si>
  <si>
    <t>Xã Vàng Ma Chải</t>
  </si>
  <si>
    <t>Xã Mồ Sì San</t>
  </si>
  <si>
    <t>Xã Pa Vây Sử</t>
  </si>
  <si>
    <t>Xã Tung Qua Lìn</t>
  </si>
  <si>
    <t>Xã Dào San</t>
  </si>
  <si>
    <t>Xã Mù Sang</t>
  </si>
  <si>
    <t>Xã Lê Lợi</t>
  </si>
  <si>
    <t>Xã Pú Đao</t>
  </si>
  <si>
    <t>Xã Mường Mô</t>
  </si>
  <si>
    <t>Xã Nậm Hàng</t>
  </si>
  <si>
    <t>Xã Nậm Manh</t>
  </si>
  <si>
    <t>Xã Hua Bum</t>
  </si>
  <si>
    <t>Xã Nậm Ban</t>
  </si>
  <si>
    <t>Xã Nậm Pì</t>
  </si>
  <si>
    <t>Xã Trung Chải</t>
  </si>
  <si>
    <t>Xã Nậm Chà</t>
  </si>
  <si>
    <t>Xã Nậm Khao</t>
  </si>
  <si>
    <t>Xã Bum Tở</t>
  </si>
  <si>
    <t>Xã Pa Vệ Sủ</t>
  </si>
  <si>
    <t>Xã Ka Lăng</t>
  </si>
  <si>
    <t>Xã Mù Cả</t>
  </si>
  <si>
    <t>Xã Pa Ủ</t>
  </si>
  <si>
    <t>Xã Giang Ma</t>
  </si>
  <si>
    <t>Mường Than</t>
  </si>
  <si>
    <t>Mường Mít</t>
  </si>
  <si>
    <t>Hua Nà</t>
  </si>
  <si>
    <t>Mường Cang</t>
  </si>
  <si>
    <t>Mường Kim</t>
  </si>
  <si>
    <t>Tà Mung</t>
  </si>
  <si>
    <t>Ta Gia</t>
  </si>
  <si>
    <t>Khoen On</t>
  </si>
  <si>
    <t>Pha Mu</t>
  </si>
  <si>
    <t>Tà Hừa</t>
  </si>
  <si>
    <t>Nậm Tăm</t>
  </si>
  <si>
    <t>Chăn Nưa</t>
  </si>
  <si>
    <t>Sà Dề Phìn</t>
  </si>
  <si>
    <t>Pa Khóa</t>
  </si>
  <si>
    <t>Nậm Cha</t>
  </si>
  <si>
    <t>Nậm Hăn</t>
  </si>
  <si>
    <t>Căn Co</t>
  </si>
  <si>
    <t>Pu Sam Cáp</t>
  </si>
  <si>
    <t>Làng Mô</t>
  </si>
  <si>
    <t>Tủa Sín Chải</t>
  </si>
  <si>
    <t>Tả Phìn</t>
  </si>
  <si>
    <t>Phăng Sô Lin</t>
  </si>
  <si>
    <t>Tả Ngảo</t>
  </si>
  <si>
    <t>Ma Quai</t>
  </si>
  <si>
    <t>Lùng Thàng</t>
  </si>
  <si>
    <t>Pa Tần</t>
  </si>
  <si>
    <t>Hồng Thu</t>
  </si>
  <si>
    <t>Nậm Cuổi</t>
  </si>
  <si>
    <t>Phìn Hồ</t>
  </si>
  <si>
    <r>
      <rPr>
        <b/>
        <i/>
        <u/>
        <sz val="12"/>
        <rFont val="Times New Roman"/>
        <family val="1"/>
      </rPr>
      <t>Ghi chú:</t>
    </r>
    <r>
      <rPr>
        <b/>
        <i/>
        <sz val="12"/>
        <rFont val="Times New Roman"/>
        <family val="1"/>
      </rPr>
      <t xml:space="preserve"> Tiêu chí đạt đánh số 1, chưa đạt đánh số 0.</t>
    </r>
  </si>
  <si>
    <t>Than Uyên</t>
  </si>
  <si>
    <r>
      <t>(TC 1)</t>
    </r>
    <r>
      <rPr>
        <sz val="10"/>
        <rFont val="Times New Roman"/>
        <family val="1"/>
      </rPr>
      <t xml:space="preserve">
Quy hoạch </t>
    </r>
  </si>
  <si>
    <r>
      <t>(TC 2)</t>
    </r>
    <r>
      <rPr>
        <b/>
        <i/>
        <sz val="10"/>
        <rFont val="Times New Roman"/>
        <family val="1"/>
      </rPr>
      <t xml:space="preserve">
</t>
    </r>
    <r>
      <rPr>
        <sz val="10"/>
        <rFont val="Times New Roman"/>
        <family val="1"/>
      </rPr>
      <t>Giao thông</t>
    </r>
  </si>
  <si>
    <r>
      <t>(TC3)</t>
    </r>
    <r>
      <rPr>
        <b/>
        <i/>
        <sz val="10"/>
        <rFont val="Times New Roman"/>
        <family val="1"/>
      </rPr>
      <t xml:space="preserve">
</t>
    </r>
    <r>
      <rPr>
        <sz val="10"/>
        <rFont val="Times New Roman"/>
        <family val="1"/>
      </rPr>
      <t xml:space="preserve"> Thuỷ lợi và phòng chống thiên tai</t>
    </r>
  </si>
  <si>
    <r>
      <t>(TC</t>
    </r>
    <r>
      <rPr>
        <sz val="10"/>
        <rFont val="Times New Roman"/>
        <family val="1"/>
      </rPr>
      <t xml:space="preserve"> </t>
    </r>
    <r>
      <rPr>
        <b/>
        <sz val="10"/>
        <rFont val="Times New Roman"/>
        <family val="1"/>
      </rPr>
      <t>4)</t>
    </r>
    <r>
      <rPr>
        <sz val="10"/>
        <rFont val="Times New Roman"/>
        <family val="1"/>
      </rPr>
      <t xml:space="preserve">
Điện</t>
    </r>
  </si>
  <si>
    <r>
      <t>(TC 5)</t>
    </r>
    <r>
      <rPr>
        <sz val="10"/>
        <rFont val="Times New Roman"/>
        <family val="1"/>
      </rPr>
      <t xml:space="preserve"> Trường học</t>
    </r>
  </si>
  <si>
    <r>
      <t>(TC 6)</t>
    </r>
    <r>
      <rPr>
        <b/>
        <i/>
        <sz val="10"/>
        <rFont val="Times New Roman"/>
        <family val="1"/>
      </rPr>
      <t xml:space="preserve">
</t>
    </r>
    <r>
      <rPr>
        <sz val="10"/>
        <rFont val="Times New Roman"/>
        <family val="1"/>
      </rPr>
      <t xml:space="preserve"> Cơ sở vật chất văn hóa</t>
    </r>
  </si>
  <si>
    <r>
      <t>(TC 7)</t>
    </r>
    <r>
      <rPr>
        <b/>
        <i/>
        <sz val="10"/>
        <rFont val="Times New Roman"/>
        <family val="1"/>
      </rPr>
      <t xml:space="preserve">
</t>
    </r>
    <r>
      <rPr>
        <sz val="10"/>
        <rFont val="Times New Roman"/>
        <family val="1"/>
      </rPr>
      <t>Cơ sở hạ tầng thương mại nông thôn</t>
    </r>
  </si>
  <si>
    <r>
      <t>(TC 8)</t>
    </r>
    <r>
      <rPr>
        <sz val="10"/>
        <rFont val="Times New Roman"/>
        <family val="1"/>
      </rPr>
      <t xml:space="preserve">
Thông tin và Truyền thông</t>
    </r>
  </si>
  <si>
    <r>
      <t>(TC 9)</t>
    </r>
    <r>
      <rPr>
        <sz val="10"/>
        <rFont val="Times New Roman"/>
        <family val="1"/>
      </rPr>
      <t xml:space="preserve"> 
Nhà ở dân cư</t>
    </r>
  </si>
  <si>
    <r>
      <t>(TC 10)</t>
    </r>
    <r>
      <rPr>
        <b/>
        <i/>
        <sz val="10"/>
        <rFont val="Times New Roman"/>
        <family val="1"/>
      </rPr>
      <t xml:space="preserve">
</t>
    </r>
    <r>
      <rPr>
        <sz val="10"/>
        <rFont val="Times New Roman"/>
        <family val="1"/>
      </rPr>
      <t xml:space="preserve"> Thu nhập</t>
    </r>
  </si>
  <si>
    <r>
      <t>(TC 11)</t>
    </r>
    <r>
      <rPr>
        <b/>
        <i/>
        <sz val="10"/>
        <rFont val="Times New Roman"/>
        <family val="1"/>
      </rPr>
      <t xml:space="preserve">
</t>
    </r>
    <r>
      <rPr>
        <sz val="10"/>
        <rFont val="Times New Roman"/>
        <family val="1"/>
      </rPr>
      <t xml:space="preserve"> Nghèo đa chiều</t>
    </r>
  </si>
  <si>
    <r>
      <t>(TC 12)</t>
    </r>
    <r>
      <rPr>
        <sz val="10"/>
        <rFont val="Times New Roman"/>
        <family val="1"/>
      </rPr>
      <t xml:space="preserve">
 Lao động </t>
    </r>
  </si>
  <si>
    <r>
      <t>(TC 13)</t>
    </r>
    <r>
      <rPr>
        <sz val="10"/>
        <rFont val="Times New Roman"/>
        <family val="1"/>
      </rPr>
      <t xml:space="preserve">
 Tổ chức sản xuất và phát triển kinh tế nông thôn</t>
    </r>
  </si>
  <si>
    <r>
      <t>(TC 14)</t>
    </r>
    <r>
      <rPr>
        <sz val="10"/>
        <rFont val="Times New Roman"/>
        <family val="1"/>
      </rPr>
      <t xml:space="preserve">
 Giáo dục và Đào tạo</t>
    </r>
  </si>
  <si>
    <r>
      <t>(TC 15)</t>
    </r>
    <r>
      <rPr>
        <sz val="10"/>
        <rFont val="Times New Roman"/>
        <family val="1"/>
      </rPr>
      <t xml:space="preserve">
 Y tế</t>
    </r>
  </si>
  <si>
    <r>
      <t>(TC 16)</t>
    </r>
    <r>
      <rPr>
        <sz val="10"/>
        <rFont val="Times New Roman"/>
        <family val="1"/>
      </rPr>
      <t xml:space="preserve">
Văn hoá</t>
    </r>
  </si>
  <si>
    <r>
      <t>(TC 17)</t>
    </r>
    <r>
      <rPr>
        <sz val="10"/>
        <rFont val="Times New Roman"/>
        <family val="1"/>
      </rPr>
      <t xml:space="preserve">
 Môi trường và An toàn thực phẩm</t>
    </r>
  </si>
  <si>
    <r>
      <t>(TC 18)</t>
    </r>
    <r>
      <rPr>
        <sz val="10"/>
        <rFont val="Times New Roman"/>
        <family val="1"/>
      </rPr>
      <t xml:space="preserve">
 Hệ thống chính trị và Tiếp cận pháp luật</t>
    </r>
  </si>
  <si>
    <r>
      <t>(TC 19)</t>
    </r>
    <r>
      <rPr>
        <sz val="10"/>
        <rFont val="Times New Roman"/>
        <family val="1"/>
      </rPr>
      <t xml:space="preserve">
 Quốc phòng và An ninh</t>
    </r>
  </si>
  <si>
    <t xml:space="preserve">Tân Uyên </t>
  </si>
  <si>
    <t xml:space="preserve">Tam Đường </t>
  </si>
  <si>
    <t>Phong Thổ</t>
  </si>
  <si>
    <t>Nậm Nhùn</t>
  </si>
  <si>
    <t xml:space="preserve">Mường Tè </t>
  </si>
  <si>
    <t>Huyện Sìn Hồ</t>
  </si>
  <si>
    <t>TP Lai Châu</t>
  </si>
  <si>
    <t>Biểu 1</t>
  </si>
  <si>
    <t>TỔNG HỢP KẾ HOẠCH THỰC HIỆN TIÊU CHÍ NÔNG THÔN MỚI NĂM 2024</t>
  </si>
  <si>
    <t>TT</t>
  </si>
  <si>
    <t>Nội dung</t>
  </si>
  <si>
    <t>Kết quả thực hiện năm 2023</t>
  </si>
  <si>
    <t>Kế hoạch 
năm 2024</t>
  </si>
  <si>
    <t>Bộ tiêu chí quốc gia về xã đạt chuẩn NTM</t>
  </si>
  <si>
    <t>Quy hoạch</t>
  </si>
  <si>
    <t>Giao thông</t>
  </si>
  <si>
    <t>Thuỷ lợi và phòng, chống thiên tai</t>
  </si>
  <si>
    <t>Điện</t>
  </si>
  <si>
    <t>Trường học</t>
  </si>
  <si>
    <t>Cơ sở vật chất văn hoá</t>
  </si>
  <si>
    <t>Cơ sở hạ tầng thương mại nông thôn</t>
  </si>
  <si>
    <t>Thông tin và Truyền thông</t>
  </si>
  <si>
    <t>Nhà ở dân cư</t>
  </si>
  <si>
    <t>Thu nhập</t>
  </si>
  <si>
    <t>Nghèo đa chiều</t>
  </si>
  <si>
    <t>Lao động</t>
  </si>
  <si>
    <t>Tổ chức sản xuất và phát triển kinh tế nông thôn</t>
  </si>
  <si>
    <t>Giáo dục và Đào tạo</t>
  </si>
  <si>
    <t>Y tế</t>
  </si>
  <si>
    <t>Văn hoá</t>
  </si>
  <si>
    <t>Môi trường và an toàn thực phẩm</t>
  </si>
  <si>
    <t>Hệ thống chính trị và tiếp cận pháp luật</t>
  </si>
  <si>
    <t>Quốc phòng và An ninh</t>
  </si>
  <si>
    <t>Bộ tiêu chí quốc gia về xã đạt chuẩn NTM nâng cao</t>
  </si>
  <si>
    <t>Thủy lợi và phòng, chống thiên tai</t>
  </si>
  <si>
    <t>Giáo dục</t>
  </si>
  <si>
    <t>Văn hóa</t>
  </si>
  <si>
    <t>Tổ chức sản xuất và phát triển kinh tế nông thôn</t>
  </si>
  <si>
    <t>Hành chính công</t>
  </si>
  <si>
    <t>Tiếp cận pháp luật</t>
  </si>
  <si>
    <t>Môi trường</t>
  </si>
  <si>
    <t>Chất lượng môi trường sống</t>
  </si>
  <si>
    <t>Bộ tiêu chí huyện đạt chuẩn NTM</t>
  </si>
  <si>
    <t>Y tế - Văn hóa - Giáo dục</t>
  </si>
  <si>
    <t>Kinh tế</t>
  </si>
  <si>
    <t>Hệ thống chính trị - An ninh trật tự - Hành chính công</t>
  </si>
  <si>
    <r>
      <t>(TC 5)</t>
    </r>
    <r>
      <rPr>
        <sz val="10"/>
        <rFont val="Times New Roman"/>
        <family val="1"/>
      </rPr>
      <t xml:space="preserve"> Giáo dục</t>
    </r>
  </si>
  <si>
    <r>
      <t>(TC 6)</t>
    </r>
    <r>
      <rPr>
        <b/>
        <i/>
        <sz val="10"/>
        <rFont val="Times New Roman"/>
        <family val="1"/>
      </rPr>
      <t xml:space="preserve">
</t>
    </r>
    <r>
      <rPr>
        <sz val="10"/>
        <rFont val="Times New Roman"/>
        <family val="1"/>
      </rPr>
      <t>Văn hóa</t>
    </r>
  </si>
  <si>
    <r>
      <t>(TC 14)</t>
    </r>
    <r>
      <rPr>
        <sz val="10"/>
        <rFont val="Times New Roman"/>
        <family val="1"/>
      </rPr>
      <t xml:space="preserve">
Y tế</t>
    </r>
  </si>
  <si>
    <r>
      <t>(TC 15)</t>
    </r>
    <r>
      <rPr>
        <sz val="10"/>
        <rFont val="Times New Roman"/>
        <family val="1"/>
      </rPr>
      <t xml:space="preserve">
Hành chính công</t>
    </r>
  </si>
  <si>
    <r>
      <t>(TC 16)</t>
    </r>
    <r>
      <rPr>
        <sz val="10"/>
        <rFont val="Times New Roman"/>
        <family val="1"/>
      </rPr>
      <t xml:space="preserve">
Tiếp cận phấp luật</t>
    </r>
  </si>
  <si>
    <r>
      <t>(TC 17)</t>
    </r>
    <r>
      <rPr>
        <sz val="10"/>
        <rFont val="Times New Roman"/>
        <family val="1"/>
      </rPr>
      <t xml:space="preserve">
 Môi trường </t>
    </r>
  </si>
  <si>
    <r>
      <t>(TC 18)</t>
    </r>
    <r>
      <rPr>
        <sz val="10"/>
        <rFont val="Times New Roman"/>
        <family val="1"/>
      </rPr>
      <t xml:space="preserve">
Chất lượng môi trường sống</t>
    </r>
  </si>
  <si>
    <t>KẾT QUẢ NĂM 2023</t>
  </si>
  <si>
    <t>KẾ HOẠCH NĂM 2024</t>
  </si>
  <si>
    <t>Huyện</t>
  </si>
  <si>
    <r>
      <t>(TC 5)</t>
    </r>
    <r>
      <rPr>
        <sz val="10"/>
        <rFont val="Times New Roman"/>
        <family val="1"/>
      </rPr>
      <t xml:space="preserve"> Y tế - Văn hóa -Giáo dục</t>
    </r>
  </si>
  <si>
    <r>
      <t>(TC 6)</t>
    </r>
    <r>
      <rPr>
        <b/>
        <i/>
        <sz val="10"/>
        <rFont val="Times New Roman"/>
        <family val="1"/>
      </rPr>
      <t xml:space="preserve">
</t>
    </r>
    <r>
      <rPr>
        <sz val="10"/>
        <rFont val="Times New Roman"/>
        <family val="1"/>
      </rPr>
      <t>Kinh tế</t>
    </r>
  </si>
  <si>
    <r>
      <t>(TC 7)</t>
    </r>
    <r>
      <rPr>
        <b/>
        <i/>
        <sz val="10"/>
        <rFont val="Times New Roman"/>
        <family val="1"/>
      </rPr>
      <t xml:space="preserve">
</t>
    </r>
    <r>
      <rPr>
        <sz val="10"/>
        <rFont val="Times New Roman"/>
        <family val="1"/>
      </rPr>
      <t>Môi trường</t>
    </r>
  </si>
  <si>
    <r>
      <t>(TC 9)</t>
    </r>
    <r>
      <rPr>
        <sz val="10"/>
        <rFont val="Times New Roman"/>
        <family val="1"/>
      </rPr>
      <t xml:space="preserve"> 
Hệ thống chính trị - An ninh trật tự - Hành chính công</t>
    </r>
  </si>
  <si>
    <t>Tổng cộng</t>
  </si>
  <si>
    <r>
      <t>(TC 8)</t>
    </r>
    <r>
      <rPr>
        <sz val="10"/>
        <rFont val="Times New Roman"/>
        <family val="1"/>
      </rPr>
      <t xml:space="preserve">
Chất lượng môi trường sống</t>
    </r>
  </si>
  <si>
    <t>Nội dung thành phần số 01: Nâng cao hiệu quả quản lý và thực hiện xây dựng nông thôn mới theo quy hoạch nhằm nâng cao đời sống kinh tế - xã hội nông thôn gắn với quá trình đô thị hoá.</t>
  </si>
  <si>
    <t>Nội dung 01: Rà soát, điều chỉnh, lập mới (trong trường hợp quy hoạch đã hết thời hạn) và triển khai, thực hiện quy hoạch chung xây dựng xã gắn với quá trình công nghiệp hóa, đô thị hóa theo quy định pháp luật về quy hoạch, phù hợp với định hướng phát triển kinh tế - xã hội của địa phương</t>
  </si>
  <si>
    <t>Nội dung 02: Rà soát, điều chỉnh lập quy hoạch xây dựng vùng huyện gắn với quá trình công nghiệp hóa - đô thị hóa</t>
  </si>
  <si>
    <t>Nội dung thành phần số 03: triển khai mạnh mẽ Chương trình mỗi xã một sản phẩm (OCOP); phát triển mạnh ngành nghề nông thôn; phát triển du lịch nông thôn; nâng cao hiệu quả hoạt động của các hợp tác xã; hỗ trợ các doanh nghiệp khởi nghiệp ở nông thôn; nâng cao chất lượng đào tạo nghề cho lao động nông thôn...</t>
  </si>
  <si>
    <t>Nội dung 04: Triển khai Chương trình mỗi xã một sản phẩm (OCOP) gắn với lợi thế vùng miền, phát triển tiểu thủ công nghiệp, ngành nghề và dịch vụ nông thôn, bảo tồn và phát huy các làng nghề truyền thống ở nông thôn; đẩy mạnh sản xuất, chế biến muối theo chuỗi giá trị.</t>
  </si>
  <si>
    <t>Nội dung thành phần số 07: Nâng cao chất lượng môi trường; xây dựng cảnh quan nông thôn sáng - xanh - sạch - đẹp, an toàn; giữ gìn và khôi phục cảnh quan truyền thống của nông thôn Việt Nam.</t>
  </si>
  <si>
    <t>Nội dung 01: Xây dựng và tổ chức hướng dẫn thực hiện các Đề án/Kế hoạch tổ chức phân loại, thu gom, vận chuyển chất thải rắn trên địa bàn huyện đảm bảo theo quy định; phát triển, nhân rộng các mô hình phân loại chất thải tại nguồn phát sinh;</t>
  </si>
  <si>
    <t>Nội dung thành phần số 10: Giữ vững quốc phòng, an ninh và trật tự xã hội nông thôn.</t>
  </si>
  <si>
    <t>Nội dung 01: Tăng cường công tác bảo đảm an ninh, trật tự ở địa bàn nông thôn; nâng cao chất lượng, hiệu quả phong trào toàn dân bảo vệ an ninh Tổ quốc; củng cố, xây dựng, nhân rộng các mô hình tổ chức quần chúng tham gia bảo vệ an ninh, trật tự ở cơ sở theo hướng tự phòng, tự quản, tự vệ, tự hòa giải...; triển khai hiệu quả Chương trình nâng cao chất lượng, hiệu quả thực hiện tiêu chí an ninh, trật tự trong xây dựng nông thôn mới giai đoạn 2021 - 2025;</t>
  </si>
  <si>
    <t>Nội dung thành phần số 11: Tăng cường công tác giám sát, đánh giá thực hiện Chương trình; nâng cao năng lực xây dựng NTM; truyền thông về xây dựng NTM; thực hiện Phong trào thi đua cả nước chung sức xây dựng NTM.</t>
  </si>
  <si>
    <t>Nội dung 01: Nâng cao chất lượng và hiệu quả công tác kiểm tra, giám sát, đánh giá kết quả thực hiện Chương trình; xây dựng hệ thống giám sát, đánh giá đồng bộ, toàn diện đáp ứng yêu cầu quản lý Chương trình;</t>
  </si>
  <si>
    <t>Nội dung 02: Tiếp tục tăng cường nâng cao năng lực, chuyển đổi nhận thức, tư duy cho đội ngũ cán bộ làm công tác xây dựng NTM các cấp, đặc biệt cán bộ cơ sở;</t>
  </si>
  <si>
    <t>Nội dung 04: Đẩy mạnh, đa dạng hình thức thông tin, truyền thông nhằm nâng cao nhận thức, chuyển đổi tư duy của cán bộ, người dân về xây dựng NTM; thực hiện có hiệu quả công tác truyền thông về xây dựng NTM;</t>
  </si>
  <si>
    <t>ĐVT: Triệu đồng</t>
  </si>
  <si>
    <t>Nội dung chỉ tiêu</t>
  </si>
  <si>
    <t>Kết quả thực hiện
năm 2023</t>
  </si>
  <si>
    <t>Kế hoạch năm 2024</t>
  </si>
  <si>
    <t xml:space="preserve">Ghi chú
</t>
  </si>
  <si>
    <t xml:space="preserve">Toàn tỉnh </t>
  </si>
  <si>
    <t>Đầu tư phát triển</t>
  </si>
  <si>
    <t>Sự nghiệp</t>
  </si>
  <si>
    <t>NGÂN SÁCH TRUNG ƯƠNG GIAO NĂM 2022, 2023 KÉO DÀI NĂM 2024 THỰC HIỆN</t>
  </si>
  <si>
    <t>NGÂN SÁCH ĐỊA PHƯƠNG</t>
  </si>
  <si>
    <t>Tỉnh</t>
  </si>
  <si>
    <t xml:space="preserve">Huyện </t>
  </si>
  <si>
    <t>Xã</t>
  </si>
  <si>
    <t>VỐN LỒNG GHÉP CÁC CHƯƠNG TRÌNH MTQG</t>
  </si>
  <si>
    <t>Chương trình MTQG giảm nghèo bền vững</t>
  </si>
  <si>
    <t>Chương trình MTQG phát triển kinh tế - xã hội vùng đồng bào dân tộc thiểu số và miền núi</t>
  </si>
  <si>
    <t>VỐN TÍN DỤNG</t>
  </si>
  <si>
    <t>HUY ĐỘNG TỪ NGƯỜI DÂN VÀ CỘNG ĐỒNG</t>
  </si>
  <si>
    <t>Tiền mặt</t>
  </si>
  <si>
    <t>Ngày công và hiện vật quy đổi</t>
  </si>
  <si>
    <t>DỰ KIẾN HUY ĐỘNG NGUỒN LỰC  THỰC HIỆN CHƯƠNG TRÌNH NĂM 2024</t>
  </si>
  <si>
    <t>NGÂN SÁCH TRUNG ƯƠNG GIAO NĂM 2024</t>
  </si>
  <si>
    <t>Mục, tiểu mục</t>
  </si>
  <si>
    <t>Tổng số</t>
  </si>
  <si>
    <t>Sở Nông nghiệp</t>
  </si>
  <si>
    <t>Công an tỉnh</t>
  </si>
  <si>
    <t>Huyện
Than Uyên</t>
  </si>
  <si>
    <t>Huyện
Tân Uyên</t>
  </si>
  <si>
    <t>Huyện 
Tam Đường</t>
  </si>
  <si>
    <t>Huyện
Phong Thổ</t>
  </si>
  <si>
    <t>Huyện 
Sìn Hồ</t>
  </si>
  <si>
    <t>Huyện 
Nậm Nhùn</t>
  </si>
  <si>
    <t>Huyện Mường Tè</t>
  </si>
  <si>
    <t>Cơ sở pháp lý đề xuất</t>
  </si>
  <si>
    <t>Điều 80, TT 55-BTC</t>
  </si>
  <si>
    <t>Điều 87,
 TT 55 -BTC</t>
  </si>
  <si>
    <t>-</t>
  </si>
  <si>
    <t>+</t>
  </si>
  <si>
    <t>Hoạt động quảng bá, xúc tiến thương mại, kết nối cung cầu sản phẩm OCOP.</t>
  </si>
  <si>
    <t>Tổ chức đánh giá, phân hạng sản phẩm OCOP thường niên cấp tỉnh</t>
  </si>
  <si>
    <t>Điều 103, TT 55-BTC</t>
  </si>
  <si>
    <t>Mô hình phân loại và xử lý rác thải tại nguồn quy mô cấp xã</t>
  </si>
  <si>
    <t>Điều 120, 
TT55 - BTC</t>
  </si>
  <si>
    <t>Điều 124,
TT55 - BTC</t>
  </si>
  <si>
    <t xml:space="preserve">Chi thực hiện nội dung chương trình tại các huyện, thành phố; các xã đã đạt chuẩn và xã Sùng Phài (40 xã)  </t>
  </si>
  <si>
    <r>
      <rPr>
        <b/>
        <i/>
        <u/>
        <sz val="11"/>
        <rFont val="Times New Roman"/>
        <family val="1"/>
      </rPr>
      <t>Ghi chú:</t>
    </r>
    <r>
      <rPr>
        <b/>
        <sz val="11"/>
        <rFont val="Times New Roman"/>
        <family val="1"/>
      </rPr>
      <t xml:space="preserve">  Kinh phí bổ sung có mục tiêu cho ngân sách các huyện, thành phố. 
    </t>
    </r>
  </si>
  <si>
    <t>(3)</t>
  </si>
  <si>
    <t>Hỗ trợ các nội dung: Tập huấn về phân loại và xử lý rác thải; hỗ trợ thùng đựng rác và men vi sinh xử lý rác thải hữu cơ cho các hộ; Đối tượng thực hiện mô hình là 4 xã xây dựng NTM nâng cao (San Thàng, Bản Bo, Phúc Khoa, Pha Mu), ngoài ra mỗi huyện lựa chọn 1 xã để thực hiện, bình quân mỗi xã 200 triệu đồng. Giao Sở Tài nguyên và Môi trường hướng dẫn các huyện, thành phố triển khai thực hiện.</t>
  </si>
  <si>
    <t>(4)</t>
  </si>
  <si>
    <t>Kiểm tra giám sát, đánh giá các mô hình đảm bảo an ninh trật tự trên địa bàn nông thôn; tổ chức triển khai Chương trình nâng cao chất lượng, hiệu quả thực hiện tiêu chí an ninh, trật tự đối với xã nông thôn mới, nông thôn mới nâng cao... (Theo đề xuất của Công an tỉnh).</t>
  </si>
  <si>
    <t>(5)</t>
  </si>
  <si>
    <r>
      <rPr>
        <b/>
        <i/>
        <sz val="11"/>
        <rFont val="Times New Roman"/>
        <family val="1"/>
      </rPr>
      <t>Nội dung 4:</t>
    </r>
    <r>
      <rPr>
        <sz val="11"/>
        <rFont val="Times New Roman"/>
        <family val="1"/>
      </rPr>
      <t xml:space="preserve"> Tuyên truyền thông qua phối hợp với các đơn vị trong và ngoài tỉnh, bao gồm: MTTQ Việt Nam tỉnh, Tỉnh đoàn, Hội Phụ nữ, Hội người cao tuổi, Hội Cựu chiến binh, Hội Nông dân, Ban Dân vận, Bộ Chỉ huy quân sự tỉnh, BCH Biên phòng tỉnh, mỗi đơn vị 30 triệu đồng); Sở Tư pháp; Ban Tuyên giáo Tỉnh Ủy, Đài Truyền hình tỉnh, Báo Lai Châu (mỗi đơn vị 50 triệu đồng); các đơn vị báo, tạp chí trong và ngoài tỉnh 100 triệu đồng; VPĐP chi trả chế độ tin, bài, ảnh,... phục vụ hoạt động cổng thông tin điện tử nông thôn mới tỉnh Lai Châu (100 triệu đồng); Chi duy trì (quản lý) cổng thông tin điện tử nongthonmoi.laichau.gov.vn (15 triệu đồng).</t>
    </r>
  </si>
  <si>
    <t>(6)</t>
  </si>
  <si>
    <r>
      <t>Bao gồm kinh phí cho cấp huyện và cấp xã thực hiện: bình quân mỗi xã</t>
    </r>
    <r>
      <rPr>
        <sz val="11"/>
        <color rgb="FFFF0000"/>
        <rFont val="Times New Roman"/>
        <family val="1"/>
      </rPr>
      <t xml:space="preserve"> 314 triệu đồn</t>
    </r>
    <r>
      <rPr>
        <sz val="11"/>
        <rFont val="Times New Roman"/>
        <family val="1"/>
      </rPr>
      <t xml:space="preserve">g. Nội dung và thứ tự ưu tiên thực hiện: Ưu tiên hoàn thiện các tiêu chí chưa đạt theo QĐ 1285/QĐ-UBND Chi hỗ trợ xây dựng và phát triển hiệu quả các vùng nguyên liệu tập trung, chuyển đổi cơ cấu sản xuất; nâng cao hiệu quả hoạt động của hệ thống thiết chế văn hóa, thể thao cơ sở; phát triển các mô hình thôn, bản sáng, xanh, sạch đẹp...) </t>
    </r>
  </si>
  <si>
    <t>Đối với Chương trình chuyên đề không phân bổ vốn: Chương trình KHCN trong xây dựng nông thôn mới do Trung ương phê duyệt và giao vốn chi tiết theo dự án; Chương trình du lịch nông thôn trong xây dựng nông thôn mới, hiện nay tỉnh đang thực hiện Nghị quyết số 41/NQ-HĐND và sử dụng nguồn ngân sách tỉnh để thực hiện; chương trình chuyển đổi số trong xây dựng nông thôn mới hướng tới nông thôn mới thông minh, hiện nay chưa lựa chọn và xác định mô hình điểm về xã nông thôn mới thông minh.</t>
  </si>
  <si>
    <t>Phụ lục 06</t>
  </si>
  <si>
    <t>DANH MỤC DỰ ÁN BỐ TRÍ KẾ HOẠCH VỐN ĐẦU TƯ PHÁT TRIỂN NGUỒN NGÂN SÁCH TRUNG ƯƠNG NĂM 2024 THỰC HIỆN CHƯƠNG TRÌNH MỤC TIÊU QUỐC GIA XÂY DỰNG NÔNG THÔN MỚI</t>
  </si>
  <si>
    <t>Đơn vị tính: Triệu đồng</t>
  </si>
  <si>
    <t>Địa điểm XD</t>
  </si>
  <si>
    <t>Năng lực thiết kế</t>
  </si>
  <si>
    <t>Thời gian KC-HT</t>
  </si>
  <si>
    <t>Quyết định đầu tư ban đầu hoặc Quyết định đầu tư điều chỉnh của cấp có thẩm quyền</t>
  </si>
  <si>
    <t>Kế hoạch vốn đầu tư trung hạn giai đoạn 2021-2025</t>
  </si>
  <si>
    <t>Kế hoạch vốn năm 2022 kéo dài sang năm 2023</t>
  </si>
  <si>
    <t>Kế hoạch vốn năm 2023</t>
  </si>
  <si>
    <t>Điều chỉnh</t>
  </si>
  <si>
    <t>KH 2023 sau điều chỉnh</t>
  </si>
  <si>
    <t>Giải ngân vốn năm 2022 kéo dài sang năm 2023 đến thời điểm báo cáo</t>
  </si>
  <si>
    <t>Giải ngân kế hoạch năm 2023 đến thời điểm báo cáo</t>
  </si>
  <si>
    <t>Ước giải ngân Kế hoạch năm 2022 kéo dài sang 2023 đến thời điểm 31/12/2023</t>
  </si>
  <si>
    <t>Ước giải ngân Kế hoạch năm 2023 đến 31/01/2024</t>
  </si>
  <si>
    <t>Lũy kế vốn đã bố trí từ khởi công đến hết năm kế hoạch</t>
  </si>
  <si>
    <t>Nhu cầu còn lại sau năm 2023</t>
  </si>
  <si>
    <t>Đăng ký kế hoạch năm 2024 (CĐT)</t>
  </si>
  <si>
    <t>KH 2022</t>
  </si>
  <si>
    <t>Kế hoạch trung hạn 2021-2025</t>
  </si>
  <si>
    <t>KH trung hạn còn lại</t>
  </si>
  <si>
    <t>Kế hoạch vốn đầu tư công nguồn NSTW năm 2024</t>
  </si>
  <si>
    <t>Kế hoạch 2024 theo tiêu chí</t>
  </si>
  <si>
    <t>Năm bắt đầu bố trí vốn</t>
  </si>
  <si>
    <t>Loại DA 2024</t>
  </si>
  <si>
    <t>DA ĐĂNG KÝ 2024</t>
  </si>
  <si>
    <t>Tỷ lệ bố trí so với TMĐT NSTW</t>
  </si>
  <si>
    <t>Tỷ lệ bố trí so với nhu cầu</t>
  </si>
  <si>
    <t>Chủ đầu tư</t>
  </si>
  <si>
    <t>Lý do chưa có số liệu tại cột …, cột … của từng dự án (nếu có)</t>
  </si>
  <si>
    <t>PA trước ngày 11-9</t>
  </si>
  <si>
    <t>Số quyết định; ngày, tháng, năm ban hành</t>
  </si>
  <si>
    <t xml:space="preserve">TMĐT </t>
  </si>
  <si>
    <t>Trong đó NSTW</t>
  </si>
  <si>
    <t>Lũy kế từ khởi công đến thời điểm báo cáo</t>
  </si>
  <si>
    <t>Riêng năm 2023 Từ 1/1/2023 đến thời điểm bao cáo</t>
  </si>
  <si>
    <t>Giảm</t>
  </si>
  <si>
    <t>Tăng</t>
  </si>
  <si>
    <t>Trong đó:</t>
  </si>
  <si>
    <t>Trong đó: NSTW</t>
  </si>
  <si>
    <t xml:space="preserve">Trong đó: </t>
  </si>
  <si>
    <t>Nguồn huy động (nếu có)</t>
  </si>
  <si>
    <t>NSTW</t>
  </si>
  <si>
    <t>NSĐP</t>
  </si>
  <si>
    <t>NSĐP (tỉnh quản lý)</t>
  </si>
  <si>
    <t>NSĐP (NS huyện, thành phố)</t>
  </si>
  <si>
    <t>Vốn NSNN</t>
  </si>
  <si>
    <t>Vốn NSTW</t>
  </si>
  <si>
    <t>Các dự án dự kiến hoàn thành năm 2024</t>
  </si>
  <si>
    <t>Đường giao thông nội đồng bản Cư Nhà La</t>
  </si>
  <si>
    <t>xã Sùng Phài</t>
  </si>
  <si>
    <t>2022-2024</t>
  </si>
  <si>
    <t>397
22/7/2022</t>
  </si>
  <si>
    <t>DK</t>
  </si>
  <si>
    <t>X</t>
  </si>
  <si>
    <t>UBND xã Sùng Phài</t>
  </si>
  <si>
    <t>NTM</t>
  </si>
  <si>
    <t>TPLC</t>
  </si>
  <si>
    <t>Đường giao thông nội đồng bản Cắng Đắng xã San Thàng</t>
  </si>
  <si>
    <t>GTNT C, L=1,6km</t>
  </si>
  <si>
    <t>685/22.7.2022</t>
  </si>
  <si>
    <t>UBND xã San Thàng</t>
  </si>
  <si>
    <t>Đường giao thông nội đồng bản Sin Chải, xã Sùng Phài</t>
  </si>
  <si>
    <t>GTNT C, L=1,2km</t>
  </si>
  <si>
    <t>692
05/12/2022</t>
  </si>
  <si>
    <t>CT</t>
  </si>
  <si>
    <t>Các dự án khởi công mới năm 2024</t>
  </si>
  <si>
    <t xml:space="preserve">Đường giao thông nội đồng bản Căn Câu, xã Sùng Phài </t>
  </si>
  <si>
    <t>0,8km</t>
  </si>
  <si>
    <t>2024-2025</t>
  </si>
  <si>
    <t>547/17.11.2023</t>
  </si>
  <si>
    <t xml:space="preserve">Đường giao thông nội đồng bản Sùng Phài, xã Sùng Phài </t>
  </si>
  <si>
    <t>1,2km</t>
  </si>
  <si>
    <t>548/17.11.2023</t>
  </si>
  <si>
    <t>Nâng cấp đường bản Lò Suối Tủng, xã San Thàng</t>
  </si>
  <si>
    <t>0,5km, rãnh thoát nước</t>
  </si>
  <si>
    <t>950/13.11.2023</t>
  </si>
  <si>
    <t>Huyện Than Uyên</t>
  </si>
  <si>
    <t>TH.U</t>
  </si>
  <si>
    <t>Mở mới đường sản xuất bản Đắc</t>
  </si>
  <si>
    <t>Xã Hua Nà</t>
  </si>
  <si>
    <t>2023-2024</t>
  </si>
  <si>
    <t>33.23.3.2023</t>
  </si>
  <si>
    <t>HT</t>
  </si>
  <si>
    <t>UBND xã Hua Nà</t>
  </si>
  <si>
    <t>Nâng cấp đường trục đường từ QL 32 vào xã Mường Mít</t>
  </si>
  <si>
    <t>2685.08.8.2023</t>
  </si>
  <si>
    <t>Ban QLDA đầu tư xây dựng huyện Than Uyên</t>
  </si>
  <si>
    <t>Phân bổ chi tiết sau</t>
  </si>
  <si>
    <t>Huyện Tân Uyên</t>
  </si>
  <si>
    <t>TU</t>
  </si>
  <si>
    <t>Nâng cấp đường nội bản Nà Ún</t>
  </si>
  <si>
    <t>40/27.02.23</t>
  </si>
  <si>
    <t>UBND xã Pắc Ta</t>
  </si>
  <si>
    <t>Nâng cấp đường sản xuất bản Nà Hoi - Tạng Đán</t>
  </si>
  <si>
    <t>134/06.3.23</t>
  </si>
  <si>
    <t>UBND xã Thân Thuộc</t>
  </si>
  <si>
    <t>Huyện Tam Đường</t>
  </si>
  <si>
    <t>TĐ</t>
  </si>
  <si>
    <t>xã Bình Lư</t>
  </si>
  <si>
    <t>Đầu tư xây dựng các phòng thuộc Trung tâm và các công trình phụ trợ khác.</t>
  </si>
  <si>
    <t>2023-2025</t>
  </si>
  <si>
    <t>Ban QLDA huyện Tam Đường</t>
  </si>
  <si>
    <t>Xây dựng Hội trường 350 chỗ ngồi. Xây dựng bể bơi 200m2 và các hạng mục phụ trợ khác</t>
  </si>
  <si>
    <t>Xã Bản Giang; Nùng Nàng</t>
  </si>
  <si>
    <t>Bê tông hóa tuyến đường, với chiều dài 7,6km; xây dựng mới cầu bê tông và đường dẫn hai đầu cầu.</t>
  </si>
  <si>
    <t>Nâng cấp mặt đường và công trình trên tuyến</t>
  </si>
  <si>
    <t>Nâng cấp mặt đường và công trình trên tuyến với chiều dài 5,6km</t>
  </si>
  <si>
    <t>Bản Hoa Dì Hồ, xã Bản Hon</t>
  </si>
  <si>
    <t>Chiều dài tuyến L= 3km mặt đường BTXM; rãnh thoát nước và các công trình trên tuyến</t>
  </si>
  <si>
    <t>Bản Sáy San 1, xã Nùng Nàng</t>
  </si>
  <si>
    <t>Nhà cấp IV diện tích 200 m2</t>
  </si>
  <si>
    <t>Bản Na Đông, bản Thèn Sin 1 - Bản Thèn Sin 2</t>
  </si>
  <si>
    <t>Chiều dài tuyến L= 5km mặt đường BTXM</t>
  </si>
  <si>
    <t>'Nhà cấp IV diện tích 200m2</t>
  </si>
  <si>
    <t>UBND xã Bình Lư</t>
  </si>
  <si>
    <t xml:space="preserve"> Tuyến 1: Chiều dài tuyến L= 0,5km mặt đường BTXM; rãnh thoát nước và các công trình trên tuyến
 Tuyến 2: San gạt, mở rộng nền đường, chiều dài 2 km</t>
  </si>
  <si>
    <t>UBND xã Bản Bo</t>
  </si>
  <si>
    <t>Chiều dài tuyến L= 0,7km mặt đường BTXM</t>
  </si>
  <si>
    <t>UBND xã Bản Giang</t>
  </si>
  <si>
    <t>Chiều dài tuyến L= 1km mặt đường BTXM và các công trình trên tuyến</t>
  </si>
  <si>
    <t>UBND xã Hồ Thầu</t>
  </si>
  <si>
    <t>Chiều dài tuyến L= 1,1km mặt đường BTXM</t>
  </si>
  <si>
    <t>UBND xã Khun Há</t>
  </si>
  <si>
    <t>Huyện Phong Thổ</t>
  </si>
  <si>
    <t>PT</t>
  </si>
  <si>
    <t>Nâng cấp, sửa chữa đường nội bản Nậm Khay</t>
  </si>
  <si>
    <t>xã Khổng Lào</t>
  </si>
  <si>
    <t>133-12/12/2022</t>
  </si>
  <si>
    <t>UBND xã Khổng Lào</t>
  </si>
  <si>
    <t>Nâng cấp, sửa chữa đường giao thông nội bản Thèn Xin</t>
  </si>
  <si>
    <t>xã Ma Li Pho</t>
  </si>
  <si>
    <t>269-16/12/2022</t>
  </si>
  <si>
    <t>UBND xã Ma Li Pho</t>
  </si>
  <si>
    <t>Nâng cấp, sửa chữa nhà văn hóa bản Huổi Bảo</t>
  </si>
  <si>
    <t>xã Mường So</t>
  </si>
  <si>
    <t>61-30/6/2023</t>
  </si>
  <si>
    <t>UBND xã Mường So</t>
  </si>
  <si>
    <t>Nâng cấp, sửa chữa đường giao thông nông thôn La Vân - U Gia</t>
  </si>
  <si>
    <t>xã Huổi Luông</t>
  </si>
  <si>
    <t>214-24/11/2022</t>
  </si>
  <si>
    <t>UBND xã Huổi Luông</t>
  </si>
  <si>
    <t>Đường giao thông nội đồng bản Phiêng Diểm</t>
  </si>
  <si>
    <t>Xã  Chăn Nưa</t>
  </si>
  <si>
    <t>Đường GTNT Cấp C. L = 1km</t>
  </si>
  <si>
    <t>2724 - 15/12/2022</t>
  </si>
  <si>
    <t>UBND xã Chăn Nưa</t>
  </si>
  <si>
    <t>SH</t>
  </si>
  <si>
    <t>Đường giao thông nội đồng bản Nậm Ngập</t>
  </si>
  <si>
    <t>Xã Nậm Tăm</t>
  </si>
  <si>
    <t>Đường GTNT L=0,763km; Bmặt=3m</t>
  </si>
  <si>
    <t>2725 - 15/12/2022</t>
  </si>
  <si>
    <t>UBND xã Nậm Tăm</t>
  </si>
  <si>
    <t>Đường giao thông nội đồng bản Nậm Pậu</t>
  </si>
  <si>
    <t>Đường GTNT L=0,7km Bmặt = 3m; L=0,5km Bmặt = 2m</t>
  </si>
  <si>
    <t>2720 - 15/12/2022</t>
  </si>
  <si>
    <t>Đường nội đồng bản Lùng Thàng</t>
  </si>
  <si>
    <t>Xã Lùng Thàng</t>
  </si>
  <si>
    <t>Đường GTNT L=1,3km; Bmặt=2,5m; 02 cống hộp 2m</t>
  </si>
  <si>
    <t>2721 - 15/12/2022</t>
  </si>
  <si>
    <t>UBND xã Lùng Thàng</t>
  </si>
  <si>
    <t>Nhà văn hóa bản Huổi Ca</t>
  </si>
  <si>
    <t>Xã Nậm Mạ</t>
  </si>
  <si>
    <t>Nhà văn hóa, sân bê tông</t>
  </si>
  <si>
    <t>2722 - 15/12/2022</t>
  </si>
  <si>
    <t>UBND xã Nậm Mạ</t>
  </si>
  <si>
    <t>Nhà văn hóa bản Sông Đà</t>
  </si>
  <si>
    <t>2723 - 15/12/2022</t>
  </si>
  <si>
    <t>7</t>
  </si>
  <si>
    <t>Huyện Nậm Nhùn</t>
  </si>
  <si>
    <t>Nâng cấp, sửa chữa đường nội bản, hạ tầng kỹ thuật các bản trên địa bàn xã Lê Lợi</t>
  </si>
  <si>
    <t>Lê Lợi</t>
  </si>
  <si>
    <t>11,4 km và cổng chào 02 bản: Lao Chen, Co Mủn</t>
  </si>
  <si>
    <t>235 20/10/22</t>
  </si>
  <si>
    <t>UBND xã Lê Lợi</t>
  </si>
  <si>
    <t>NN</t>
  </si>
  <si>
    <t>Xây dựng nhà đa năng xã Pú Đao</t>
  </si>
  <si>
    <t>Pú Đao</t>
  </si>
  <si>
    <t>200,7 m2</t>
  </si>
  <si>
    <t>1957-04/8/22</t>
  </si>
  <si>
    <t>UBND xã Pú Đao</t>
  </si>
  <si>
    <t>Khu xử lý rác thải trung tâm xã Mường Mô</t>
  </si>
  <si>
    <t>Mường Mô</t>
  </si>
  <si>
    <t>2200 m2</t>
  </si>
  <si>
    <t>2016-10/8/22</t>
  </si>
  <si>
    <t>UBND xã Mường Mô</t>
  </si>
  <si>
    <t>Nhà văn hoán bản Nậm Đoong xã Pú Đao</t>
  </si>
  <si>
    <t>230 06/12/22</t>
  </si>
  <si>
    <t>Làm đường giao thông và mặt bằng nghĩa địa bản Nậm Khao</t>
  </si>
  <si>
    <t>267 06/12/22</t>
  </si>
  <si>
    <t>8</t>
  </si>
  <si>
    <t>Các dự án hoàn thành</t>
  </si>
  <si>
    <t xml:space="preserve">Sửa chữa, nâng cấp phòng lớp học, nhà công vụ và phụ trợ khác các điểm trường mầm non các bản, xã Nậm Khao </t>
  </si>
  <si>
    <t>Nậm Khao</t>
  </si>
  <si>
    <t>sửa chữa, nâng cấp</t>
  </si>
  <si>
    <t>1689-05/8/2022</t>
  </si>
  <si>
    <t>Ban QL công trình dự án phát triển KT-XH huyện Mường Tè</t>
  </si>
  <si>
    <t>MT</t>
  </si>
  <si>
    <t>Nâng cấp thủy lợi Vạ Pù, xã Tá Bạ</t>
  </si>
  <si>
    <t>13 ha</t>
  </si>
  <si>
    <t>309-26/9/2022; 478-02/12/2022</t>
  </si>
  <si>
    <t>UBND xã Tá Bạ</t>
  </si>
  <si>
    <t>Tu sửa, nâng cấp nước sinh hoạt các bản (Thăm Pa, Chà Kế, Xà Hồ) xã Pa Ủ</t>
  </si>
  <si>
    <t>xã Pa Ủ</t>
  </si>
  <si>
    <t>Sửa chữa đầu mối, tuyến ống, bể chữa</t>
  </si>
  <si>
    <t>200-29/9/2022</t>
  </si>
  <si>
    <t>UBND xã Pa Ủ</t>
  </si>
  <si>
    <t>Sửa chữa NSH các bản (Ma Ký, Mù Cả, Phìn Khò) xã Mù Cả</t>
  </si>
  <si>
    <t>xã Mù Cả</t>
  </si>
  <si>
    <t>300-28/9/2022</t>
  </si>
  <si>
    <t>UBND xã Mù Cả</t>
  </si>
  <si>
    <t>Sửa chữa, nâng cấp nhà văn hóa các bản xã Ka Lăng</t>
  </si>
  <si>
    <t>xã Ka Lăng</t>
  </si>
  <si>
    <t xml:space="preserve">Sửa chữa, nâng cấp </t>
  </si>
  <si>
    <t>108-28/9/2022</t>
  </si>
  <si>
    <t>UBND xã Ka Lăng</t>
  </si>
  <si>
    <t>Tu sửa, nâng cấp nước sinh hoạt các bản (Phìn Khò, Nậm Xả, Đầu Nậm Xả) xã Bum Tở</t>
  </si>
  <si>
    <t>xã Bum Tở</t>
  </si>
  <si>
    <t>465-29/9/2022</t>
  </si>
  <si>
    <t>UBND xã Bum Tở</t>
  </si>
  <si>
    <t>Tu sửa, nâng cấp nước sinh hoạt các bản Pa Vệ Sủ</t>
  </si>
  <si>
    <t xml:space="preserve"> xã Pa Vệ Sủ</t>
  </si>
  <si>
    <t>330-27/9/2022</t>
  </si>
  <si>
    <t>UBND xã Pa Vệ Sủ</t>
  </si>
  <si>
    <t>Tu sửa, nâng cấp nước sinh hoạt các bản xã Vàng San</t>
  </si>
  <si>
    <t>Tu sửa, đầu mối, tuyến ống, bể lọc</t>
  </si>
  <si>
    <t>262a-26/9/2022</t>
  </si>
  <si>
    <t>UBND xã Vàng San</t>
  </si>
  <si>
    <t>Đường giao thông nông thôn phục vụ sản xuất bản Là Pê xã Tá Bạ</t>
  </si>
  <si>
    <t>1,22 km</t>
  </si>
  <si>
    <t>310-26/9/2022</t>
  </si>
  <si>
    <t>Đường giao thông trục bản, nội bản, rãnh thoát nước môi trường các bản xã Thu Lũm</t>
  </si>
  <si>
    <t>2,501km đường; rãnh thoát nước</t>
  </si>
  <si>
    <t>157-29/9/2022</t>
  </si>
  <si>
    <t>UBND xã Thu Lũm</t>
  </si>
  <si>
    <t>Đường giao thông trục bản, nội bản, rãnh thoát nước môi trường các bản xã Bum Nưa</t>
  </si>
  <si>
    <t xml:space="preserve"> xã Bum Nưa</t>
  </si>
  <si>
    <t>0,35km đường;115m rãnh</t>
  </si>
  <si>
    <t>125-26/9/2022</t>
  </si>
  <si>
    <t>UBND xã Bum Nưa</t>
  </si>
  <si>
    <t>Đường giao thông trục bản, nội bản, rãnh thoát nước môi trường các bản xã Ka Lăng</t>
  </si>
  <si>
    <t>1,06 km đường, rãnh, kè, cống</t>
  </si>
  <si>
    <t>107-28/9/2022</t>
  </si>
  <si>
    <t>Đường giao thông đến bản Phí Chi B, xã Pa Vệ Sủ</t>
  </si>
  <si>
    <t>0,625km</t>
  </si>
  <si>
    <t>331-27/9/2022</t>
  </si>
  <si>
    <t>Nâng cấp, làm mới đường giao thông trục bản, nội bản, rãnh thoát nước các bản xã Mường Tè</t>
  </si>
  <si>
    <t>1,871km đường; rãnh; cống</t>
  </si>
  <si>
    <t>266-30/9/2022</t>
  </si>
  <si>
    <t>UBND xã Mường Tè</t>
  </si>
  <si>
    <t>Nâng cấp, làm mới đường giao thông trục bản, nội bản, rãnh thoát nước các bản xã Tà Tổng</t>
  </si>
  <si>
    <t>1,91km đường; 1,54km rãnh</t>
  </si>
  <si>
    <t>428-30/9/2022</t>
  </si>
  <si>
    <t>UBND xã Tà Tổng</t>
  </si>
  <si>
    <t>Đường giao ra khu sản xuất bản Giẳng xã Mường Tè</t>
  </si>
  <si>
    <t>Mường Tè</t>
  </si>
  <si>
    <t>2,3km</t>
  </si>
  <si>
    <t>341-29/11/2022</t>
  </si>
  <si>
    <t xml:space="preserve">Sửa chữa, nâng cấp nhà văn hóa các bản xã Thu Lũm </t>
  </si>
  <si>
    <t>Thu Lũm</t>
  </si>
  <si>
    <t>Nhà văn hóa các bản 600m2</t>
  </si>
  <si>
    <t>180B-25/11/2022</t>
  </si>
  <si>
    <t>Sửa chữa trụ sở làm việc, nhà văn hóa trung tâm xã Bum Nưa</t>
  </si>
  <si>
    <t>Bum Nưa</t>
  </si>
  <si>
    <t>Sửa chữa, nâng cấp</t>
  </si>
  <si>
    <t>2623-28/11/2022</t>
  </si>
  <si>
    <t>Vốn trong nước</t>
  </si>
  <si>
    <t>Vốn nước ngoài</t>
  </si>
  <si>
    <t>Biểu số 2, QĐ 2222/QĐ-UBND ngày 10/12/2023</t>
  </si>
  <si>
    <t>Xã Pha Mu</t>
  </si>
  <si>
    <t>Thành phố</t>
  </si>
  <si>
    <t>Tân Uyên</t>
  </si>
  <si>
    <t>Sìn Hồ</t>
  </si>
  <si>
    <t>Chi tiết các huyện, TP</t>
  </si>
  <si>
    <t>Tên bản</t>
  </si>
  <si>
    <r>
      <t>(TC 1)</t>
    </r>
    <r>
      <rPr>
        <sz val="11"/>
        <rFont val="Times New Roman"/>
        <family val="1"/>
      </rPr>
      <t xml:space="preserve">
Tổ chức quản lý, điều hành CT MTQG</t>
    </r>
  </si>
  <si>
    <r>
      <t>(TC 2)</t>
    </r>
    <r>
      <rPr>
        <b/>
        <i/>
        <sz val="11"/>
        <rFont val="Times New Roman"/>
        <family val="1"/>
      </rPr>
      <t xml:space="preserve">
</t>
    </r>
    <r>
      <rPr>
        <sz val="11"/>
        <rFont val="Times New Roman"/>
        <family val="1"/>
      </rPr>
      <t>Giao thông</t>
    </r>
  </si>
  <si>
    <r>
      <t>(TC3)</t>
    </r>
    <r>
      <rPr>
        <b/>
        <i/>
        <sz val="11"/>
        <rFont val="Times New Roman"/>
        <family val="1"/>
      </rPr>
      <t xml:space="preserve">
</t>
    </r>
    <r>
      <rPr>
        <sz val="11"/>
        <rFont val="Times New Roman"/>
        <family val="1"/>
      </rPr>
      <t xml:space="preserve"> Thuỷ lợi và vùng sản xuất</t>
    </r>
  </si>
  <si>
    <r>
      <t>(TC4)</t>
    </r>
    <r>
      <rPr>
        <b/>
        <i/>
        <sz val="11"/>
        <rFont val="Times New Roman"/>
        <family val="1"/>
      </rPr>
      <t xml:space="preserve">
</t>
    </r>
    <r>
      <rPr>
        <sz val="11"/>
        <rFont val="Times New Roman"/>
        <family val="1"/>
      </rPr>
      <t xml:space="preserve"> Tổ chức sản xuất</t>
    </r>
  </si>
  <si>
    <r>
      <t>(TC</t>
    </r>
    <r>
      <rPr>
        <sz val="11"/>
        <rFont val="Times New Roman"/>
        <family val="1"/>
      </rPr>
      <t xml:space="preserve"> </t>
    </r>
    <r>
      <rPr>
        <b/>
        <sz val="11"/>
        <rFont val="Times New Roman"/>
        <family val="1"/>
      </rPr>
      <t>5)</t>
    </r>
    <r>
      <rPr>
        <sz val="11"/>
        <rFont val="Times New Roman"/>
        <family val="1"/>
      </rPr>
      <t xml:space="preserve">
Điện</t>
    </r>
  </si>
  <si>
    <r>
      <t>(TC 6)</t>
    </r>
    <r>
      <rPr>
        <b/>
        <i/>
        <sz val="11"/>
        <rFont val="Times New Roman"/>
        <family val="1"/>
      </rPr>
      <t xml:space="preserve">
</t>
    </r>
    <r>
      <rPr>
        <sz val="11"/>
        <rFont val="Times New Roman"/>
        <family val="1"/>
      </rPr>
      <t xml:space="preserve"> Văn hóa và Cơ sở vật chất văn hóa; thông tin và truyền thông</t>
    </r>
  </si>
  <si>
    <r>
      <t>(TC 7)</t>
    </r>
    <r>
      <rPr>
        <sz val="11"/>
        <rFont val="Times New Roman"/>
        <family val="1"/>
      </rPr>
      <t xml:space="preserve"> 
Nhà ở dân cư</t>
    </r>
  </si>
  <si>
    <r>
      <t>(TC 8)</t>
    </r>
    <r>
      <rPr>
        <b/>
        <i/>
        <sz val="11"/>
        <rFont val="Times New Roman"/>
        <family val="1"/>
      </rPr>
      <t xml:space="preserve">
</t>
    </r>
    <r>
      <rPr>
        <sz val="11"/>
        <rFont val="Times New Roman"/>
        <family val="1"/>
      </rPr>
      <t xml:space="preserve"> Thu nhập</t>
    </r>
  </si>
  <si>
    <r>
      <t>(TC 9)</t>
    </r>
    <r>
      <rPr>
        <b/>
        <i/>
        <sz val="11"/>
        <rFont val="Times New Roman"/>
        <family val="1"/>
      </rPr>
      <t xml:space="preserve">
</t>
    </r>
    <r>
      <rPr>
        <sz val="11"/>
        <rFont val="Times New Roman"/>
        <family val="1"/>
      </rPr>
      <t xml:space="preserve"> Nghèo đa chiều</t>
    </r>
  </si>
  <si>
    <r>
      <t>(TC 10)</t>
    </r>
    <r>
      <rPr>
        <sz val="11"/>
        <rFont val="Times New Roman"/>
        <family val="1"/>
      </rPr>
      <t xml:space="preserve">
 Lao động </t>
    </r>
  </si>
  <si>
    <r>
      <t>(TC 11)</t>
    </r>
    <r>
      <rPr>
        <sz val="11"/>
        <rFont val="Times New Roman"/>
        <family val="1"/>
      </rPr>
      <t xml:space="preserve">
 Trường học và Giáo dục </t>
    </r>
  </si>
  <si>
    <r>
      <t>(TC 12)</t>
    </r>
    <r>
      <rPr>
        <sz val="11"/>
        <rFont val="Times New Roman"/>
        <family val="1"/>
      </rPr>
      <t xml:space="preserve">
 Y tế</t>
    </r>
  </si>
  <si>
    <r>
      <t>(TC 13)</t>
    </r>
    <r>
      <rPr>
        <sz val="11"/>
        <rFont val="Times New Roman"/>
        <family val="1"/>
      </rPr>
      <t xml:space="preserve">
 Môi trường và An toàn thực phẩm</t>
    </r>
  </si>
  <si>
    <r>
      <t>(TC 18)</t>
    </r>
    <r>
      <rPr>
        <sz val="11"/>
        <rFont val="Times New Roman"/>
        <family val="1"/>
      </rPr>
      <t xml:space="preserve">
 An ninh trật tự xã hội</t>
    </r>
  </si>
  <si>
    <r>
      <t>(TC 19)</t>
    </r>
    <r>
      <rPr>
        <sz val="11"/>
        <rFont val="Times New Roman"/>
        <family val="1"/>
      </rPr>
      <t xml:space="preserve">
 Quốc phòng </t>
    </r>
  </si>
  <si>
    <t xml:space="preserve">Tổng </t>
  </si>
  <si>
    <t>Bản Pắc Pạ</t>
  </si>
  <si>
    <t>Bộ tiêu chí Bản nông thôn mới</t>
  </si>
  <si>
    <t>Tổ chức quản lý, điều hành CT MTQG</t>
  </si>
  <si>
    <t>Thuỷ lợi và vùng sản xuất</t>
  </si>
  <si>
    <t xml:space="preserve"> Tổ chức sản xuất</t>
  </si>
  <si>
    <t>Văn hóa và Cơ sở vật chất văn hóa; thông tin và truyền thông</t>
  </si>
  <si>
    <t xml:space="preserve"> Thu nhập</t>
  </si>
  <si>
    <t xml:space="preserve"> Lao động </t>
  </si>
  <si>
    <t xml:space="preserve">Trường học và Giáo dục </t>
  </si>
  <si>
    <t xml:space="preserve"> Môi trường và An toàn thực phẩm</t>
  </si>
  <si>
    <t xml:space="preserve"> An ninh trật tự xã hội</t>
  </si>
  <si>
    <t xml:space="preserve">Quốc phòng </t>
  </si>
  <si>
    <t>Xã Pa Tần</t>
  </si>
  <si>
    <t>Bản Pa Tần 1</t>
  </si>
  <si>
    <t>Bản Pa Tần 2</t>
  </si>
  <si>
    <t>Bản An Tần</t>
  </si>
  <si>
    <t>Bản Cầu Phà</t>
  </si>
  <si>
    <t>Xã Sà Dề Phìn</t>
  </si>
  <si>
    <t>Bản Sà Dề Phìn</t>
  </si>
  <si>
    <t>Bản Mao Sao Phìn</t>
  </si>
  <si>
    <t>Bản Sảng Phỉn</t>
  </si>
  <si>
    <t>Xã Pa Khóa</t>
  </si>
  <si>
    <t>Bản Pa Khóa</t>
  </si>
  <si>
    <t>Bản Hồng Quảng 1</t>
  </si>
  <si>
    <t>Bản Hồng Quảng 2</t>
  </si>
  <si>
    <t>Bản Hua Ná</t>
  </si>
  <si>
    <t>Xã Ma Quai</t>
  </si>
  <si>
    <t>Bản Ma Quai Thàng</t>
  </si>
  <si>
    <t>Xã Pu Sam Cáp</t>
  </si>
  <si>
    <t>Bản Hồ Sì Pán</t>
  </si>
  <si>
    <t>Xã Tả Phìn</t>
  </si>
  <si>
    <t>Bản Tả Phìn</t>
  </si>
  <si>
    <t>Xã Tả Ngảo</t>
  </si>
  <si>
    <t>Bản Thà Giàng Chải</t>
  </si>
  <si>
    <t>Xã Phăng Sô Lin</t>
  </si>
  <si>
    <t>Bản Phăng Sô Lin</t>
  </si>
  <si>
    <t>Xã Nậm Cuổi</t>
  </si>
  <si>
    <t>Bản Tân Lập</t>
  </si>
  <si>
    <t>Xã Hồng Thu</t>
  </si>
  <si>
    <t>Bản Than Chi Hồ</t>
  </si>
  <si>
    <t>Xã Căn Co</t>
  </si>
  <si>
    <t>Bản Căn Co</t>
  </si>
  <si>
    <t>Xã Nậm Hăn</t>
  </si>
  <si>
    <t>Bản Huổi Lá</t>
  </si>
  <si>
    <t>Xã Noong Hẻo</t>
  </si>
  <si>
    <t>Bản Noong Hẻo 1</t>
  </si>
  <si>
    <t>Bản Noong Hẻo 2</t>
  </si>
  <si>
    <t>Bản Tà Tổng</t>
  </si>
  <si>
    <t xml:space="preserve">Bản Xám Láng </t>
  </si>
  <si>
    <t xml:space="preserve">Bản Láng Phiếu </t>
  </si>
  <si>
    <t xml:space="preserve">Bản Tú Nạ </t>
  </si>
  <si>
    <t xml:space="preserve">Bản Mé Gióng </t>
  </si>
  <si>
    <t xml:space="preserve">Bản Lò Ma </t>
  </si>
  <si>
    <t xml:space="preserve">Bản Ka Lăng </t>
  </si>
  <si>
    <t xml:space="preserve">Sì Thâu Chải </t>
  </si>
  <si>
    <t xml:space="preserve">Bản Seo Hai </t>
  </si>
  <si>
    <t xml:space="preserve">Bản Nậm Lọ </t>
  </si>
  <si>
    <t xml:space="preserve">Bản Nậm Thú </t>
  </si>
  <si>
    <t xml:space="preserve">Bản Nậm Hạ </t>
  </si>
  <si>
    <t xml:space="preserve">Bản Ma Ký </t>
  </si>
  <si>
    <t xml:space="preserve">Bản Mù Cả </t>
  </si>
  <si>
    <t xml:space="preserve">Bản Xi Nế </t>
  </si>
  <si>
    <t xml:space="preserve">Bản Nà Phầy </t>
  </si>
  <si>
    <t xml:space="preserve">Bản Vàng San </t>
  </si>
  <si>
    <t>Bản Nậm Dòn</t>
  </si>
  <si>
    <t>Bản Nậm Ty</t>
  </si>
  <si>
    <t>Bản Huổi Đanh</t>
  </si>
  <si>
    <t>Bản Pá Bon</t>
  </si>
  <si>
    <t>Bản Nậm Xẻ</t>
  </si>
  <si>
    <t>Bản Chang Chảo Pá</t>
  </si>
  <si>
    <t>Bản Nậm Vản</t>
  </si>
  <si>
    <t>Bản Táng Ngá</t>
  </si>
  <si>
    <t>Bản Huổi Chát</t>
  </si>
  <si>
    <t>Bản Chu Va 6</t>
  </si>
  <si>
    <t xml:space="preserve">Bản Chu Va 8 </t>
  </si>
  <si>
    <t xml:space="preserve">Bản Chu Va 12 </t>
  </si>
  <si>
    <t xml:space="preserve">Bản 46 </t>
  </si>
  <si>
    <t xml:space="preserve">Bản Nậm Dê </t>
  </si>
  <si>
    <t xml:space="preserve">Bản Nà Ít </t>
  </si>
  <si>
    <t xml:space="preserve">Bản Nà Tăm </t>
  </si>
  <si>
    <t xml:space="preserve">Bản Nà Luồng </t>
  </si>
  <si>
    <t xml:space="preserve">Bản Nà Hiềng </t>
  </si>
  <si>
    <t xml:space="preserve">Bản Phìn Chải </t>
  </si>
  <si>
    <t xml:space="preserve">Bản Bãi Bằng </t>
  </si>
  <si>
    <t xml:space="preserve">Bản Xin Chải </t>
  </si>
  <si>
    <t xml:space="preserve">Bản Sin Câu </t>
  </si>
  <si>
    <t xml:space="preserve">Bản Giang Ma </t>
  </si>
  <si>
    <t xml:space="preserve">Bản Sử Thàng </t>
  </si>
  <si>
    <t xml:space="preserve">Bản Thèn Pả </t>
  </si>
  <si>
    <t xml:space="preserve">Bản Tả Lèng Lao Chải </t>
  </si>
  <si>
    <t xml:space="preserve">Bản San Cha Mán </t>
  </si>
  <si>
    <t xml:space="preserve">Bản Lùng Trù Hồ Pên </t>
  </si>
  <si>
    <t xml:space="preserve">Bản Phìn Ngan Lao Chải </t>
  </si>
  <si>
    <t>Xã Tà Mung</t>
  </si>
  <si>
    <t>Bản Lun 1</t>
  </si>
  <si>
    <t>Bản Xoong</t>
  </si>
  <si>
    <t>Bản Khá</t>
  </si>
  <si>
    <t>Bản Nậm Pắt</t>
  </si>
  <si>
    <t>Bản Đán Tọ</t>
  </si>
  <si>
    <t>Bản Lun 2</t>
  </si>
  <si>
    <t>Bản Pu Cay</t>
  </si>
  <si>
    <t>Bản Pá Khôm</t>
  </si>
  <si>
    <t>Bản Chít</t>
  </si>
  <si>
    <t>Xã Tà Hừa</t>
  </si>
  <si>
    <t>Bản Cáp Na 1</t>
  </si>
  <si>
    <t>Bản Cáp Na 2</t>
  </si>
  <si>
    <t>Bản Cáp Na 3</t>
  </si>
  <si>
    <t>Xã Khoen On</t>
  </si>
  <si>
    <t>Bản On</t>
  </si>
  <si>
    <t>Bản On 1</t>
  </si>
  <si>
    <t>Bản Mùi 2</t>
  </si>
  <si>
    <t>Bản Mùi 1</t>
  </si>
  <si>
    <t>Bản Khì</t>
  </si>
  <si>
    <t>Bản Noong Ma</t>
  </si>
  <si>
    <t>Bản Chế Hạng</t>
  </si>
  <si>
    <t>Bản Mở</t>
  </si>
  <si>
    <t>KẾ HOẠCH THỰC HIỆN TIÊU CHÍ NÔNG THÔN MỚI THÔN, BẢN NĂM 2024
(Đánh giá theo QĐ số 43/QĐ-UBND ngày 12/01/2023)</t>
  </si>
  <si>
    <t>Bản Séo Xiên Pho</t>
  </si>
  <si>
    <t>Bản Hồng Thu Mán</t>
  </si>
  <si>
    <t>Bản Tô Y Phìn</t>
  </si>
  <si>
    <t>Bản Hồng Thu Mông</t>
  </si>
  <si>
    <t>Bản Sin Suối Hồ</t>
  </si>
  <si>
    <t>Bản Sân Bay</t>
  </si>
  <si>
    <t>Bản Huổi Hán</t>
  </si>
  <si>
    <t>Bản Dền Thàng</t>
  </si>
  <si>
    <t>Bản Huổi Luông</t>
  </si>
  <si>
    <t>Bản Séo Lẻn</t>
  </si>
  <si>
    <t>Bản Mồ Sì Câu</t>
  </si>
  <si>
    <t>Bản Nậm Cáy</t>
  </si>
  <si>
    <t>Bản Hoang Thèn</t>
  </si>
  <si>
    <t>Bản Nà Vàng</t>
  </si>
  <si>
    <t>Bản Má Nghé</t>
  </si>
  <si>
    <t>Bản Pho</t>
  </si>
  <si>
    <t>Bản Nà Giang</t>
  </si>
  <si>
    <t>Bản Thèn Thầu</t>
  </si>
  <si>
    <t>Bản Sin Chải</t>
  </si>
  <si>
    <t>Bản Hợp 2</t>
  </si>
  <si>
    <t>Bản Tung Qua Lìn</t>
  </si>
  <si>
    <t>Bản Pờ Xa</t>
  </si>
  <si>
    <t>Bản Tân Séo Phìn</t>
  </si>
  <si>
    <t>Bản Sì Choang</t>
  </si>
  <si>
    <t>Bản Gia Khâu</t>
  </si>
  <si>
    <t>(Kèm theo Kế hoạch số            /KH-UBND ngày          tháng     năm 2024 của Ủy ban nhân dân tỉnh Lai Châu)</t>
  </si>
  <si>
    <t>(Kèm theo Kế hoạch số            /KH-UBND ngày          tháng     năm 2024 của UBND tỉnh Lai Châu)</t>
  </si>
  <si>
    <t>Biểu 2</t>
  </si>
  <si>
    <t>Biểu 3. ƯỚC THỰC HIỆN TIÊU CHÍ NÔNG THÔN MỚI ĐẾN HẾT NĂM 2023</t>
  </si>
  <si>
    <t>Biểu 4. KẾ HOẠCH THỰC HIỆN TIÊU CHÍ NÔNG THÔN MỚI NĂM 2024</t>
  </si>
  <si>
    <t>Biểu 5. KẾT QUẢ THỰC HIỆN TIÊU CHÍ NÔNG THÔN MỚI NÂNG CAO NĂM 2023, KẾ HOẠCH NĂM 2024</t>
  </si>
  <si>
    <t>Biểu 6. KẾT QUẢ THỰC HIỆN TIÊU CHÍ HUYỆN NÔNG THÔN MỚI NĂM 2023, KẾ HOẠCH NĂM 2024</t>
  </si>
  <si>
    <t>Biểu số 7</t>
  </si>
  <si>
    <t>Biểu 9</t>
  </si>
  <si>
    <t xml:space="preserve">  </t>
  </si>
  <si>
    <t>Biểu 8: NỘI DUNG PHÂN BỔ NGUỒN VỐN SỰ NGHIỆP NGÂN SÁCH TRUNG ƯƠNG  THỰC HIỆN CHƯƠNG TRÌNH XÂY DỰNG NTM NĂM 2024</t>
  </si>
  <si>
    <t>KH NĂM 2024</t>
  </si>
  <si>
    <t>KQ NĂM 2023</t>
  </si>
  <si>
    <t>Thành Phố</t>
  </si>
</sst>
</file>

<file path=xl/styles.xml><?xml version="1.0" encoding="utf-8"?>
<styleSheet xmlns="http://schemas.openxmlformats.org/spreadsheetml/2006/main" xmlns:mc="http://schemas.openxmlformats.org/markup-compatibility/2006" xmlns:x14ac="http://schemas.microsoft.com/office/spreadsheetml/2009/9/ac" mc:Ignorable="x14ac">
  <numFmts count="198">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0_);_(* \(#,##0.000\);_(* &quot;-&quot;??_);_(@_)"/>
    <numFmt numFmtId="166" formatCode="_(* #,##0.000_);_(* \(#,##0.000\);_(* &quot;-&quot;_);_(@_)"/>
    <numFmt numFmtId="167" formatCode="0.0%"/>
    <numFmt numFmtId="168" formatCode="_(* #.##0.00_);_(* \(#.##0.00\);_(* &quot;-&quot;??_);_(@_)"/>
    <numFmt numFmtId="169" formatCode="_-* #.##0.00\ _₫_-;\-* #.##0.00\ _₫_-;_-* &quot;-&quot;??\ _₫_-;_-@_-"/>
    <numFmt numFmtId="170" formatCode="#,##0;[Red]#,##0"/>
    <numFmt numFmtId="171" formatCode="0.0"/>
    <numFmt numFmtId="172" formatCode="_-* #.##0.00_-;\-* #.##0.00_-;_-* &quot;-&quot;??_-;_-@_-"/>
    <numFmt numFmtId="173" formatCode="_-* #,##0.00_-;\-* #,##0.00_-;_-* &quot;-&quot;??_-;_-@_-"/>
    <numFmt numFmtId="174" formatCode="_-* #,##0\ _₫_-;\-* #,##0\ _₫_-;_-* &quot;-&quot;\ _₫_-;_-@_-"/>
    <numFmt numFmtId="175" formatCode="_-* #,##0.00\ _₫_-;\-* #,##0.00\ _₫_-;_-* &quot;-&quot;??\ _₫_-;_-@_-"/>
    <numFmt numFmtId="176" formatCode="_-* #,##0_-;\-* #,##0_-;_-* &quot;-&quot;_-;_-@_-"/>
    <numFmt numFmtId="177" formatCode="_(* #,##0.00_);_(* \(#,##0.00\);_(* &quot;-&quot;&quot;?&quot;&quot;?&quot;_);_(@_)"/>
    <numFmt numFmtId="178" formatCode="_(* #,##0_);_(* \(#,##0\);_(* &quot;-&quot;&quot;?&quot;&quot;?&quot;_);_(@_)"/>
    <numFmt numFmtId="179" formatCode="_-* #,##0\ &quot;₫&quot;_-;\-* #,##0\ &quot;₫&quot;_-;_-* &quot;-&quot;\ &quot;₫&quot;_-;_-@_-"/>
    <numFmt numFmtId="180" formatCode="_-* #,##0.00\ &quot;₫&quot;_-;\-* #,##0.00\ &quot;₫&quot;_-;_-* &quot;-&quot;??\ &quot;₫&quot;_-;_-@_-"/>
    <numFmt numFmtId="181" formatCode="_(&quot;Z$&quot;* #,##0.00_);_(&quot;Z$&quot;* \(#,##0.00\);_(&quot;Z$&quot;* &quot;-&quot;??_);_(@_)"/>
    <numFmt numFmtId="182" formatCode="_(* #,##0.0_);_(* \(#,##0.0\);_(* &quot;-&quot;??_);_(@_)"/>
    <numFmt numFmtId="183" formatCode="#,##0.0"/>
    <numFmt numFmtId="184" formatCode=";;;"/>
    <numFmt numFmtId="185" formatCode="&quot;$&quot;#,##0;[Red]\-&quot;$&quot;#,##0"/>
    <numFmt numFmtId="186" formatCode="_-* #,##0\ _₫_-;\-* #,##0\ _₫_-;_-* &quot;-&quot;??\ _₫_-;_-@_-"/>
    <numFmt numFmtId="187" formatCode="_-* #,##0.0\ _₫_-;\-* #,##0.0\ _₫_-;_-* &quot;-&quot;??\ _₫_-;_-@_-"/>
    <numFmt numFmtId="188" formatCode="_-\$* #,##0_-;&quot;-$&quot;* #,##0_-;_-\$* \-_-;_-@_-"/>
    <numFmt numFmtId="189" formatCode="###\ ###\ ###\ ###\ ##0"/>
    <numFmt numFmtId="190" formatCode="##.##%"/>
    <numFmt numFmtId="191" formatCode="_(* #,##0_);_(* \(#,##0\);_(* \-??_);_(@_)"/>
    <numFmt numFmtId="192" formatCode="_(* #,##0_);_(* \(#,##0\);_(* &quot;-??&quot;_);_(@_)"/>
    <numFmt numFmtId="193" formatCode="\\#,##0.00;[Red]&quot;\\\\\\-&quot;#,##0.00"/>
    <numFmt numFmtId="194" formatCode="\\#,##0;[Red]&quot;\\-&quot;#,##0"/>
    <numFmt numFmtId="195" formatCode="#,##0\ &quot;DM&quot;;\-#,##0\ &quot;DM&quot;"/>
    <numFmt numFmtId="196" formatCode="_-* #,##0.00\ &quot;F&quot;_-;\-* #,##0.00\ &quot;F&quot;_-;_-* &quot;-&quot;??\ &quot;F&quot;_-;_-@_-"/>
    <numFmt numFmtId="197" formatCode="_-* #,##0.00\ _F_-;\-* #,##0.00\ _F_-;_-* &quot;-&quot;??\ _F_-;_-@_-"/>
    <numFmt numFmtId="198" formatCode="0.000%"/>
    <numFmt numFmtId="199" formatCode="_-* #,##0_$_-;\-* #,##0_$_-;_-* &quot;-&quot;_$_-;_-@_-"/>
    <numFmt numFmtId="200" formatCode="#.##00"/>
    <numFmt numFmtId="201" formatCode="_-* #,##0_-;\-* #,##0_-;_-* \-_-;_-@_-"/>
    <numFmt numFmtId="202" formatCode="_-* #,##0.00_-;\-* #,##0.00_-;_-* \-??_-;_-@_-"/>
    <numFmt numFmtId="203" formatCode="\$#,##0;[Red]&quot;-$&quot;#,##0"/>
    <numFmt numFmtId="204" formatCode="_ * #,##0_)\ &quot;$&quot;_ ;_ * \(#,##0\)\ &quot;$&quot;_ ;_ * &quot;-&quot;_)\ &quot;$&quot;_ ;_ @_ "/>
    <numFmt numFmtId="205" formatCode="_-&quot;$&quot;* #,##0_-;\-&quot;$&quot;* #,##0_-;_-&quot;$&quot;* &quot;-&quot;_-;_-@_-"/>
    <numFmt numFmtId="206" formatCode="_(\$* #,##0_);_(\$* \(#,##0\);_(\$* \-_);_(@_)"/>
    <numFmt numFmtId="207" formatCode="_-* #,##0\ _F_-;\-* #,##0\ _F_-;_-* &quot;- &quot;_F_-;_-@_-"/>
    <numFmt numFmtId="208" formatCode="_-* #,##0\ &quot;F&quot;_-;\-* #,##0\ &quot;F&quot;_-;_-* &quot;-&quot;\ &quot;F&quot;_-;_-@_-"/>
    <numFmt numFmtId="209" formatCode="_-* #,##0&quot; $&quot;_-;\-* #,##0&quot; $&quot;_-;_-* &quot;- $&quot;_-;_-@_-"/>
    <numFmt numFmtId="210" formatCode="_-* #,##0\ &quot;€&quot;_-;\-* #,##0\ &quot;€&quot;_-;_-* &quot;-&quot;\ &quot;€&quot;_-;_-@_-"/>
    <numFmt numFmtId="211" formatCode="_-* #,##0\ &quot;$&quot;_-;\-* #,##0\ &quot;$&quot;_-;_-* &quot;-&quot;\ &quot;$&quot;_-;_-@_-"/>
    <numFmt numFmtId="212" formatCode="_ * #,##0_)&quot;$&quot;_ ;_ * \(#,##0\)&quot;$&quot;_ ;_ * &quot;-&quot;_)&quot;$&quot;_ ;_ @_ "/>
    <numFmt numFmtId="213" formatCode="_-&quot;€&quot;* #,##0_-;\-&quot;€&quot;* #,##0_-;_-&quot;€&quot;* &quot;-&quot;_-;_-@_-"/>
    <numFmt numFmtId="214" formatCode="_-&quot;ñ&quot;* #,##0_-;\-&quot;ñ&quot;* #,##0_-;_-&quot;ñ&quot;* &quot;-&quot;_-;_-@_-"/>
    <numFmt numFmtId="215" formatCode="_-* #,##0.00_-;\-* #,##0.00_-;_-* &quot;-??&quot;_-;_-@_-"/>
    <numFmt numFmtId="216" formatCode="_(* #,##0.00_);_(* \(#,##0.00\);_(* \-??_);_(@_)"/>
    <numFmt numFmtId="217" formatCode="_-* #,##0.00\ _€_-;\-* #,##0.00\ _€_-;_-* &quot;-&quot;??\ _€_-;_-@_-"/>
    <numFmt numFmtId="218" formatCode="_(* #,##0.00_);_(* \(#,##0.00\);_(* &quot;-??&quot;_);_(@_)"/>
    <numFmt numFmtId="219" formatCode="_-* #,##0.00\ _₫_-;\-* #,##0.00\ _₫_-;_-* \-??\ _₫_-;_-@_-"/>
    <numFmt numFmtId="220" formatCode="_-* #,##0.00\ _₫_-;\-* #,##0.00\ _₫_-;_-* &quot;-?? &quot;_₫_-;_-@_-"/>
    <numFmt numFmtId="221" formatCode="_ * #,##0.00_ ;_ * \-#,##0.00_ ;_ * &quot;-&quot;??_ ;_ @_ "/>
    <numFmt numFmtId="222" formatCode="_-* #,##0.00\ _V_N_D_-;\-* #,##0.00\ _V_N_D_-;_-* &quot;-&quot;??\ _V_N_D_-;_-@_-"/>
    <numFmt numFmtId="223" formatCode="_ * #,##0.00_)\ _$_ ;_ * \(#,##0.00\)\ _$_ ;_ * &quot;-&quot;??_)\ _$_ ;_ @_ "/>
    <numFmt numFmtId="224" formatCode="_ * #,##0.00_)_$_ ;_ * \(#,##0.00\)_$_ ;_ * &quot;-&quot;??_)_$_ ;_ @_ "/>
    <numFmt numFmtId="225" formatCode="_-* #,##0.00\ _F_-;\-* #,##0.00\ _F_-;_-* \-??\ _F_-;_-@_-"/>
    <numFmt numFmtId="226" formatCode="_-* #,##0.00\ _F_-;\-* #,##0.00\ _F_-;_-* &quot;-?? &quot;_F_-;_-@_-"/>
    <numFmt numFmtId="227" formatCode="_-* #,##0.00\ _ñ_-;\-* #,##0.00\ _ñ_-;_-* &quot;-&quot;??\ _ñ_-;_-@_-"/>
    <numFmt numFmtId="228" formatCode="_-* #,##0.00\ _ñ_-;_-* #,##0.00\ _ñ\-;_-* &quot;-&quot;??\ _ñ_-;_-@_-"/>
    <numFmt numFmtId="229" formatCode="_(&quot;$ &quot;* #,##0_);_(&quot;$ &quot;* \(#,##0\);_(&quot;$ &quot;* \-_);_(@_)"/>
    <numFmt numFmtId="230" formatCode="_(&quot;$&quot;\ * #,##0_);_(&quot;$&quot;\ * \(#,##0\);_(&quot;$&quot;\ * &quot;-&quot;_);_(@_)"/>
    <numFmt numFmtId="231" formatCode="_-* #,##0&quot; F&quot;_-;\-* #,##0&quot; F&quot;_-;_-* &quot;- F&quot;_-;_-@_-"/>
    <numFmt numFmtId="232" formatCode="_-* #,##0.00000000_-;\-* #,##0.00000000_-;_-* &quot;-&quot;??_-;_-@_-"/>
    <numFmt numFmtId="233" formatCode="_(&quot;€&quot;\ * #,##0_);_(&quot;€&quot;\ * \(#,##0\);_(&quot;€&quot;\ * &quot;-&quot;_);_(@_)"/>
    <numFmt numFmtId="234" formatCode="_-* #,##0\ &quot;ñ&quot;_-;\-* #,##0\ &quot;ñ&quot;_-;_-* &quot;-&quot;\ &quot;ñ&quot;_-;_-@_-"/>
    <numFmt numFmtId="235" formatCode="_(* #,##0_);_(* \(#,##0\);_(* \-_);_(@_)"/>
    <numFmt numFmtId="236" formatCode="_-* #,##0\ _€_-;\-* #,##0\ _€_-;_-* &quot;-&quot;\ _€_-;_-@_-"/>
    <numFmt numFmtId="237" formatCode="_-* #,##0\ _₫_-;\-* #,##0\ _₫_-;_-* &quot;- &quot;_₫_-;_-@_-"/>
    <numFmt numFmtId="238" formatCode="_ * #,##0_ ;_ * \-#,##0_ ;_ * &quot;-&quot;_ ;_ @_ "/>
    <numFmt numFmtId="239" formatCode="_-* #,##0\ _V_N_D_-;\-* #,##0\ _V_N_D_-;_-* &quot;-&quot;\ _V_N_D_-;_-@_-"/>
    <numFmt numFmtId="240" formatCode="_-* #,##0\ _F_-;\-* #,##0\ _F_-;_-* &quot;-&quot;\ _F_-;_-@_-"/>
    <numFmt numFmtId="241" formatCode="_ * #,##0_)\ _$_ ;_ * \(#,##0\)\ _$_ ;_ * &quot;-&quot;_)\ _$_ ;_ @_ "/>
    <numFmt numFmtId="242" formatCode="_-* #,##0\ _$_-;\-* #,##0\ _$_-;_-* &quot;- &quot;_$_-;_-@_-"/>
    <numFmt numFmtId="243" formatCode="_ * #,##0_)_$_ ;_ * \(#,##0\)_$_ ;_ * &quot;-&quot;_)_$_ ;_ @_ "/>
    <numFmt numFmtId="244" formatCode="_-* #,##0\ _$_-;\-* #,##0\ _$_-;_-* &quot;-&quot;\ _$_-;_-@_-"/>
    <numFmt numFmtId="245" formatCode="_-* #,##0\ _ñ_-;\-* #,##0\ _ñ_-;_-* &quot;-&quot;\ _ñ_-;_-@_-"/>
    <numFmt numFmtId="246" formatCode="_-* #,##0\ _ñ_-;_-* #,##0\ _ñ\-;_-* &quot;-&quot;\ _ñ_-;_-@_-"/>
    <numFmt numFmtId="247" formatCode="_-* #,##0&quot;$&quot;_-;\-* #,##0&quot;$&quot;_-;_-* &quot;-&quot;&quot;$&quot;_-;_-@_-"/>
    <numFmt numFmtId="248" formatCode="_-* #,##0.00&quot;$&quot;_-;\-* #,##0.00&quot;$&quot;_-;_-* &quot;-&quot;??&quot;$&quot;_-;_-@_-"/>
    <numFmt numFmtId="249" formatCode="0%;\(0%\)"/>
    <numFmt numFmtId="250" formatCode="#,#00;[Red]\-#,#00;_@&quot;-&quot;"/>
    <numFmt numFmtId="251" formatCode="_ \\* #,##0_ ;_ \\* \-#,##0_ ;_ \\* \-_ ;_ @_ "/>
    <numFmt numFmtId="252" formatCode="_ &quot;\&quot;* #,##0_ ;_ &quot;\&quot;* \-#,##0_ ;_ &quot;\&quot;* &quot;-&quot;_ ;_ @_ "/>
    <numFmt numFmtId="253" formatCode="_-* #,##0.00_$_-;\-* #,##0.00_$_-;_-* &quot;-&quot;??_$_-;_-@_-"/>
    <numFmt numFmtId="254" formatCode="_ * #,##0.00_)&quot;€&quot;_ ;_ * \(#,##0.00\)&quot;€&quot;_ ;_ * &quot;-&quot;??_)&quot;€&quot;_ ;_ @_ "/>
    <numFmt numFmtId="255" formatCode="_ &quot;\&quot;* #,##0.00_ ;_ &quot;\&quot;* &quot;\&quot;&quot;\&quot;&quot;\&quot;&quot;\&quot;&quot;\&quot;&quot;\&quot;&quot;\&quot;&quot;\&quot;&quot;\&quot;&quot;\&quot;&quot;\&quot;&quot;\&quot;\-#,##0.00_ ;_ &quot;\&quot;* &quot;-&quot;??_ ;_ @_ "/>
    <numFmt numFmtId="256" formatCode="_ * #,##0.00_ ;_ * &quot;\&quot;&quot;\&quot;&quot;\&quot;&quot;\&quot;&quot;\&quot;&quot;\&quot;&quot;\&quot;&quot;\&quot;&quot;\&quot;&quot;\&quot;&quot;\&quot;&quot;\&quot;\-#,##0.00_ ;_ * &quot;-&quot;??_ ;_ @_ "/>
    <numFmt numFmtId="257" formatCode="&quot;\&quot;#,##0;&quot;\&quot;&quot;\&quot;&quot;\&quot;&quot;\&quot;&quot;\&quot;&quot;\&quot;&quot;\&quot;&quot;\&quot;&quot;\&quot;&quot;\&quot;&quot;\&quot;&quot;\&quot;&quot;\&quot;&quot;\&quot;\-#,##0"/>
    <numFmt numFmtId="258" formatCode="&quot;\&quot;#,##0;[Red]&quot;\&quot;&quot;\&quot;&quot;\&quot;&quot;\&quot;&quot;\&quot;&quot;\&quot;&quot;\&quot;&quot;\&quot;&quot;\&quot;&quot;\&quot;&quot;\&quot;&quot;\&quot;&quot;\&quot;&quot;\&quot;\-#,##0"/>
    <numFmt numFmtId="259" formatCode="_ * #,##0_ ;_ * &quot;\&quot;&quot;\&quot;&quot;\&quot;&quot;\&quot;&quot;\&quot;&quot;\&quot;&quot;\&quot;&quot;\&quot;&quot;\&quot;&quot;\&quot;&quot;\&quot;&quot;\&quot;\-#,##0_ ;_ * &quot;-&quot;_ ;_ @_ "/>
    <numFmt numFmtId="260" formatCode="&quot;\&quot;#,##0.00;&quot;\&quot;&quot;\&quot;&quot;\&quot;&quot;\&quot;&quot;\&quot;&quot;\&quot;&quot;\&quot;&quot;\&quot;&quot;\&quot;&quot;\&quot;&quot;\&quot;&quot;\&quot;&quot;\&quot;&quot;\&quot;\-#,##0.00"/>
    <numFmt numFmtId="261" formatCode="#,##0_)_%;\(#,##0\)_%;"/>
    <numFmt numFmtId="262" formatCode="_._.* #,##0.0_)_%;_._.* \(#,##0.0\)_%"/>
    <numFmt numFmtId="263" formatCode="#,##0.0_)_%;\(#,##0.0\)_%;\ \ .0_)_%"/>
    <numFmt numFmtId="264" formatCode="_._.* #,##0.00_)_%;_._.* \(#,##0.00\)_%"/>
    <numFmt numFmtId="265" formatCode="#,##0.00_)_%;\(#,##0.00\)_%;\ \ .00_)_%"/>
    <numFmt numFmtId="266" formatCode="_._.* #,##0.000_)_%;_._.* \(#,##0.000\)_%"/>
    <numFmt numFmtId="267" formatCode="#,##0.000_)_%;\(#,##0.000\)_%;\ \ .000_)_%"/>
    <numFmt numFmtId="268" formatCode="_-* #,##0_-;\-* #,##0_-;_-* &quot;-&quot;??_-;_-@_-"/>
    <numFmt numFmtId="269" formatCode="_-* #,##0\ &quot;þ&quot;_-;\-* #,##0\ &quot;þ&quot;_-;_-* &quot;-&quot;\ &quot;þ&quot;_-;_-@_-"/>
    <numFmt numFmtId="270" formatCode="&quot;?&quot;#,##0;&quot;?&quot;\-#,##0"/>
    <numFmt numFmtId="271" formatCode="&quot;\&quot;#,##0;[Red]&quot;\&quot;\-#,##0"/>
    <numFmt numFmtId="272" formatCode="_-* #,##0.00\ _þ_-;\-* #,##0.00\ _þ_-;_-* &quot;-&quot;??\ _þ_-;_-@_-"/>
    <numFmt numFmtId="273" formatCode="\t#\ ??/??"/>
    <numFmt numFmtId="274" formatCode="_-* #,##0.00\ _$_-;\-* #,##0.00\ _$_-;_-* &quot;-&quot;??\ _$_-;_-@_-"/>
    <numFmt numFmtId="275" formatCode="_(* #,##0.0_);_(* \(#,##0.0\);_(* &quot;-&quot;?_);_(@_)"/>
    <numFmt numFmtId="276" formatCode="&quot;\&quot;#&quot;,&quot;##0&quot;.&quot;00;[Red]&quot;\&quot;\-#&quot;,&quot;##0&quot;.&quot;00"/>
    <numFmt numFmtId="277" formatCode="#,##0.00;[Red]#,##0.00"/>
    <numFmt numFmtId="278" formatCode="_-&quot;$&quot;* #,##0.00_-;\-&quot;$&quot;* #,##0.00_-;_-&quot;$&quot;* &quot;-&quot;??_-;_-@_-"/>
    <numFmt numFmtId="279" formatCode="#,##0;\(#,##0\)"/>
    <numFmt numFmtId="280" formatCode="_._.* \(#,##0\)_%;_._.* #,##0_)_%;_._.* 0_)_%;_._.@_)_%"/>
    <numFmt numFmtId="281" formatCode="_._.&quot;€&quot;* \(#,##0\)_%;_._.&quot;€&quot;* #,##0_)_%;_._.&quot;€&quot;* 0_)_%;_._.@_)_%"/>
    <numFmt numFmtId="282" formatCode="* \(#,##0\);* #,##0_);&quot;-&quot;??_);@"/>
    <numFmt numFmtId="283" formatCode="_ * #,##0.00_ ;_ * &quot;\&quot;&quot;\&quot;&quot;\&quot;&quot;\&quot;&quot;\&quot;&quot;\&quot;\-#,##0.00_ ;_ * &quot;-&quot;??_ ;_ @_ "/>
    <numFmt numFmtId="284" formatCode="&quot;€&quot;* #,##0_)_%;&quot;€&quot;* \(#,##0\)_%;&quot;€&quot;* &quot;-&quot;??_)_%;@_)_%"/>
    <numFmt numFmtId="285" formatCode="&quot;$&quot;* #,##0_)_%;&quot;$&quot;* \(#,##0\)_%;&quot;$&quot;* &quot;-&quot;??_)_%;@_)_%"/>
    <numFmt numFmtId="286" formatCode="&quot;\&quot;#,##0.00;&quot;\&quot;&quot;\&quot;&quot;\&quot;&quot;\&quot;&quot;\&quot;&quot;\&quot;&quot;\&quot;&quot;\&quot;\-#,##0.00"/>
    <numFmt numFmtId="287" formatCode="_._.&quot;€&quot;* #,##0.0_)_%;_._.&quot;€&quot;* \(#,##0.0\)_%"/>
    <numFmt numFmtId="288" formatCode="&quot;€&quot;* #,##0.0_)_%;&quot;€&quot;* \(#,##0.0\)_%;&quot;€&quot;* \ .0_)_%"/>
    <numFmt numFmtId="289" formatCode="_._.&quot;$&quot;* #,##0.0_)_%;_._.&quot;$&quot;* \(#,##0.0\)_%"/>
    <numFmt numFmtId="290" formatCode="_._.&quot;€&quot;* #,##0.00_)_%;_._.&quot;€&quot;* \(#,##0.00\)_%"/>
    <numFmt numFmtId="291" formatCode="&quot;€&quot;* #,##0.00_)_%;&quot;€&quot;* \(#,##0.00\)_%;&quot;€&quot;* \ .00_)_%"/>
    <numFmt numFmtId="292" formatCode="_._.&quot;$&quot;* #,##0.00_)_%;_._.&quot;$&quot;* \(#,##0.00\)_%"/>
    <numFmt numFmtId="293" formatCode="_._.&quot;€&quot;* #,##0.000_)_%;_._.&quot;€&quot;* \(#,##0.000\)_%"/>
    <numFmt numFmtId="294" formatCode="&quot;€&quot;* #,##0.000_)_%;&quot;€&quot;* \(#,##0.000\)_%;&quot;€&quot;* \ .000_)_%"/>
    <numFmt numFmtId="295" formatCode="_._.&quot;$&quot;* #,##0.000_)_%;_._.&quot;$&quot;* \(#,##0.000\)_%"/>
    <numFmt numFmtId="296" formatCode="_-* #,##0.00\ &quot;€&quot;_-;\-* #,##0.00\ &quot;€&quot;_-;_-* &quot;-&quot;??\ &quot;€&quot;_-;_-@_-"/>
    <numFmt numFmtId="297" formatCode="_ * #,##0_ ;_ * &quot;\&quot;&quot;\&quot;&quot;\&quot;&quot;\&quot;&quot;\&quot;&quot;\&quot;\-#,##0_ ;_ * &quot;-&quot;_ ;_ @_ "/>
    <numFmt numFmtId="298" formatCode="\$#,##0\ ;\(\$#,##0\)"/>
    <numFmt numFmtId="299" formatCode="&quot;$&quot;#,##0\ ;\(&quot;$&quot;#,##0\)"/>
    <numFmt numFmtId="300" formatCode="\t0.00%"/>
    <numFmt numFmtId="301" formatCode="##,##0.##"/>
    <numFmt numFmtId="302" formatCode="* #,##0_);* \(#,##0\);&quot;-&quot;??_);@"/>
    <numFmt numFmtId="303" formatCode="\U\S\$#,##0.00;\(\U\S\$#,##0.00\)"/>
    <numFmt numFmtId="304" formatCode="_(\§\g\ #,##0_);_(\§\g\ \(#,##0\);_(\§\g\ &quot;-&quot;_);_(@_)"/>
    <numFmt numFmtId="305" formatCode="_-&quot;VND&quot;* #,##0_-;\-&quot;VND&quot;* #,##0_-;_-&quot;VND&quot;* &quot;-&quot;_-;_-@_-"/>
    <numFmt numFmtId="306" formatCode="_-&quot;VND&quot;* #,##0_-;&quot;-VND&quot;* #,##0_-;_-&quot;VND&quot;* \-_-;_-@_-"/>
    <numFmt numFmtId="307" formatCode="_(&quot;Rp&quot;* #,##0.00_);_(&quot;Rp&quot;* \(#,##0.00\);_(&quot;Rp&quot;* &quot;-&quot;??_);_(@_)"/>
    <numFmt numFmtId="308" formatCode="_(&quot;Rp&quot;* #,##0.00_);_(&quot;Rp&quot;* \(#,##0.00\);_(&quot;Rp&quot;* \-??_);_(@_)"/>
    <numFmt numFmtId="309" formatCode="#,##0.00&quot; FB&quot;;[Red]\-#,##0.00&quot; FB&quot;"/>
    <numFmt numFmtId="310" formatCode="_-* #,##0\ _k_r_-;\-* #,##0\ _k_r_-;_-* &quot;- &quot;_k_r_-;_-@_-"/>
    <numFmt numFmtId="311" formatCode="#,##0&quot; $&quot;;\-#,##0&quot; $&quot;"/>
    <numFmt numFmtId="312" formatCode="#,##0\ &quot;kr&quot;;\-#,##0\ &quot;kr&quot;"/>
    <numFmt numFmtId="313" formatCode="#,##0\ &quot;$&quot;;\-#,##0\ &quot;$&quot;"/>
    <numFmt numFmtId="314" formatCode="#,##0&quot; kr&quot;;\-#,##0&quot; kr&quot;"/>
    <numFmt numFmtId="315" formatCode="&quot;Rp&quot;#,##0;\-&quot;Rp&quot;#,##0"/>
    <numFmt numFmtId="316" formatCode="\$#,##0;&quot;-$&quot;#,##0"/>
    <numFmt numFmtId="317" formatCode="&quot;kr&quot;#,##0;\-&quot;kr&quot;#,##0"/>
    <numFmt numFmtId="318" formatCode="&quot;$&quot;#,##0;\-&quot;$&quot;#,##0"/>
    <numFmt numFmtId="319" formatCode="_-* #,##0\ _F_B_-;\-* #,##0\ _F_B_-;_-* &quot;- &quot;_F_B_-;_-@_-"/>
    <numFmt numFmtId="320" formatCode="_-* #,##0\ _F_B_-;\-* #,##0\ _F_B_-;_-* &quot;-&quot;\ _F_B_-;_-@_-"/>
    <numFmt numFmtId="321" formatCode="_-* #,##0.00\ _k_r_-;\-* #,##0.00\ _k_r_-;_-* \-??\ _k_r_-;_-@_-"/>
    <numFmt numFmtId="322" formatCode="_-[$€]* #,##0.00_-;\-[$€]* #,##0.00_-;_-[$€]* &quot;-&quot;??_-;_-@_-"/>
    <numFmt numFmtId="323" formatCode="_ * #,##0.00_)_d_ ;_ * \(#,##0.00\)_d_ ;_ * &quot;-&quot;??_)_d_ ;_ @_ "/>
    <numFmt numFmtId="324" formatCode="&quot;Dong&quot;#,##0.00_);[Red]&quot;(Dong&quot;#,##0.00\)"/>
    <numFmt numFmtId="325" formatCode="#,###;\-#,###;&quot;&quot;;_(@_)"/>
    <numFmt numFmtId="326" formatCode="0."/>
    <numFmt numFmtId="327" formatCode="&quot;Fr.&quot;\ #,##0.00;&quot;Fr.&quot;\ \-#,##0.00"/>
    <numFmt numFmtId="328" formatCode="&quot;€&quot;#,##0;\-&quot;€&quot;#,##0"/>
    <numFmt numFmtId="329" formatCode="0.000"/>
    <numFmt numFmtId="330" formatCode="_-&quot;£&quot;* #,##0_-;\-&quot;£&quot;* #,##0_-;_-&quot;£&quot;* &quot;-&quot;_-;_-@_-"/>
    <numFmt numFmtId="331" formatCode="#,###"/>
    <numFmt numFmtId="332" formatCode="0_)%;\(0\)%"/>
    <numFmt numFmtId="333" formatCode="_._._(* 0_)%;_._.* \(0\)%"/>
    <numFmt numFmtId="334" formatCode="_(0_)%;\(0\)%"/>
    <numFmt numFmtId="335" formatCode="0%_);\(0%\)"/>
    <numFmt numFmtId="336" formatCode="_ &quot;\&quot;* #,##0_ ;_ &quot;\&quot;* &quot;\&quot;&quot;\&quot;&quot;\&quot;&quot;\&quot;&quot;\&quot;&quot;\&quot;&quot;\&quot;&quot;\&quot;&quot;\&quot;&quot;\&quot;&quot;\&quot;&quot;\&quot;&quot;\&quot;&quot;\&quot;\-#,##0_ ;_ &quot;\&quot;* &quot;-&quot;_ ;_ @_ "/>
    <numFmt numFmtId="337" formatCode="_(0.0_)%;\(0.0\)%"/>
    <numFmt numFmtId="338" formatCode="_._._(* 0.0_)%;_._.* \(0.0\)%"/>
    <numFmt numFmtId="339" formatCode="_(0.00_)%;\(0.00\)%"/>
    <numFmt numFmtId="340" formatCode="_._._(* 0.00_)%;_._.* \(0.00\)%"/>
    <numFmt numFmtId="341" formatCode="_(0.000_)%;\(0.000\)%"/>
    <numFmt numFmtId="342" formatCode="_._._(* 0.000_)%;_._.* \(0.000\)%"/>
    <numFmt numFmtId="343" formatCode="&quot;¡Ì&quot;#,##0;[Red]\-&quot;¡Ì&quot;#,##0"/>
    <numFmt numFmtId="344" formatCode="#,##0.00\ &quot;F&quot;;[Red]\-#,##0.00\ &quot;F&quot;"/>
    <numFmt numFmtId="345" formatCode="&quot;kr&quot;#,##0;[Red]\-&quot;kr&quot;#,##0"/>
    <numFmt numFmtId="346" formatCode="_-\£* #,##0_-;&quot;-£&quot;* #,##0_-;_-\£* \-_-;_-@_-"/>
    <numFmt numFmtId="347" formatCode="&quot;£&quot;#,##0;[Red]\-&quot;£&quot;#,##0"/>
    <numFmt numFmtId="348" formatCode="#,##0.00\ \ "/>
    <numFmt numFmtId="349" formatCode="0.00000000000E+00;\?"/>
    <numFmt numFmtId="350" formatCode="_-* ###,0&quot;.&quot;00\ _F_B_-;\-* ###,0&quot;.&quot;00\ _F_B_-;_-* &quot;-&quot;??\ _F_B_-;_-@_-"/>
    <numFmt numFmtId="351" formatCode="_ * #,##0_ ;_ * \-#,##0_ ;_ * &quot;-&quot;??_ ;_ @_ "/>
    <numFmt numFmtId="352" formatCode="#,##0.00&quot;  &quot;"/>
    <numFmt numFmtId="353" formatCode="0.00000"/>
    <numFmt numFmtId="354" formatCode="_-* #,##0.0\ _F_-;\-* #,##0.0\ _F_-;_-* &quot;-&quot;??\ _F_-;_-@_-"/>
    <numFmt numFmtId="355" formatCode="_-&quot;£&quot;* #,##0.00_-;\-&quot;£&quot;* #,##0.00_-;_-&quot;£&quot;* &quot;-&quot;??_-;_-@_-"/>
  </numFmts>
  <fonts count="245">
    <font>
      <sz val="11"/>
      <color theme="1"/>
      <name val="Calibri"/>
      <family val="2"/>
      <scheme val="minor"/>
    </font>
    <font>
      <sz val="12"/>
      <color theme="1"/>
      <name val="Times New Roman"/>
      <family val="1"/>
    </font>
    <font>
      <sz val="11"/>
      <color theme="1"/>
      <name val="Calibri"/>
      <family val="2"/>
      <scheme val="minor"/>
    </font>
    <font>
      <b/>
      <sz val="12"/>
      <color theme="1"/>
      <name val="Times New Roman"/>
      <family val="1"/>
    </font>
    <font>
      <b/>
      <sz val="11"/>
      <name val="Times New Roman"/>
      <family val="1"/>
    </font>
    <font>
      <b/>
      <i/>
      <sz val="11"/>
      <name val="Times New Roman"/>
      <family val="1"/>
    </font>
    <font>
      <sz val="11"/>
      <name val="Times New Roman"/>
      <family val="1"/>
    </font>
    <font>
      <sz val="11"/>
      <color rgb="FF0000CC"/>
      <name val="Times New Roman"/>
      <family val="1"/>
    </font>
    <font>
      <sz val="10"/>
      <name val="Times New Roman"/>
      <family val="1"/>
    </font>
    <font>
      <sz val="10"/>
      <name val="Arial"/>
      <family val="2"/>
    </font>
    <font>
      <sz val="10"/>
      <color rgb="FF0000CC"/>
      <name val="Times New Roman"/>
      <family val="1"/>
    </font>
    <font>
      <sz val="12"/>
      <name val="Times New Roman"/>
      <family val="1"/>
    </font>
    <font>
      <b/>
      <sz val="15"/>
      <color theme="1"/>
      <name val="Times New Roman"/>
      <family val="1"/>
    </font>
    <font>
      <i/>
      <sz val="14"/>
      <color theme="1"/>
      <name val="Times New Roman"/>
      <family val="1"/>
    </font>
    <font>
      <sz val="10"/>
      <color theme="1"/>
      <name val="Times New Roman"/>
      <family val="1"/>
    </font>
    <font>
      <b/>
      <sz val="10"/>
      <color rgb="FFFF0000"/>
      <name val="Times New Roman"/>
      <family val="1"/>
    </font>
    <font>
      <b/>
      <sz val="10"/>
      <color theme="1"/>
      <name val="Times New Roman"/>
      <family val="1"/>
    </font>
    <font>
      <b/>
      <i/>
      <sz val="10"/>
      <color theme="1"/>
      <name val="Times New Roman"/>
      <family val="1"/>
    </font>
    <font>
      <b/>
      <i/>
      <sz val="11"/>
      <color rgb="FF0000CC"/>
      <name val="Times New Roman"/>
      <family val="1"/>
    </font>
    <font>
      <sz val="11"/>
      <color rgb="FF0000FF"/>
      <name val="Times New Roman"/>
      <family val="1"/>
    </font>
    <font>
      <b/>
      <sz val="10"/>
      <name val="Times New Roman"/>
      <family val="1"/>
    </font>
    <font>
      <b/>
      <i/>
      <sz val="10"/>
      <name val="Times New Roman"/>
      <family val="1"/>
    </font>
    <font>
      <i/>
      <sz val="10"/>
      <color rgb="FF0000CC"/>
      <name val="Times New Roman"/>
      <family val="1"/>
    </font>
    <font>
      <sz val="10"/>
      <color rgb="FFFF0000"/>
      <name val="Times New Roman"/>
      <family val="1"/>
    </font>
    <font>
      <sz val="14"/>
      <name val=".VnTime"/>
      <family val="2"/>
    </font>
    <font>
      <i/>
      <sz val="10"/>
      <color theme="1"/>
      <name val="Times New Roman"/>
      <family val="1"/>
    </font>
    <font>
      <b/>
      <sz val="10"/>
      <color rgb="FF0000CC"/>
      <name val="Times New Roman"/>
      <family val="1"/>
    </font>
    <font>
      <b/>
      <i/>
      <sz val="10"/>
      <color rgb="FF0000CC"/>
      <name val="Times New Roman"/>
      <family val="1"/>
    </font>
    <font>
      <b/>
      <sz val="11"/>
      <color rgb="FF0000CC"/>
      <name val="Times New Roman"/>
      <family val="1"/>
    </font>
    <font>
      <b/>
      <sz val="12"/>
      <name val="Times New Roman"/>
      <family val="1"/>
    </font>
    <font>
      <sz val="10"/>
      <name val="Arial"/>
      <family val="2"/>
      <charset val="1"/>
    </font>
    <font>
      <i/>
      <sz val="10"/>
      <name val="Times New Roman"/>
      <family val="1"/>
    </font>
    <font>
      <b/>
      <sz val="15"/>
      <name val="Times New Roman"/>
      <family val="1"/>
    </font>
    <font>
      <sz val="11"/>
      <name val="Calibri"/>
      <family val="2"/>
      <scheme val="minor"/>
    </font>
    <font>
      <i/>
      <sz val="12"/>
      <name val="Times New Roman"/>
      <family val="1"/>
    </font>
    <font>
      <b/>
      <i/>
      <sz val="12"/>
      <name val="Times New Roman"/>
      <family val="1"/>
    </font>
    <font>
      <b/>
      <i/>
      <sz val="12"/>
      <color theme="1"/>
      <name val="Times New Roman"/>
      <family val="1"/>
    </font>
    <font>
      <sz val="10"/>
      <name val="MS Sans Serif"/>
      <family val="2"/>
    </font>
    <font>
      <b/>
      <sz val="11"/>
      <color theme="1"/>
      <name val="Calibri"/>
      <family val="2"/>
      <scheme val="minor"/>
    </font>
    <font>
      <sz val="11"/>
      <color theme="1"/>
      <name val="Times New Roman"/>
      <family val="1"/>
    </font>
    <font>
      <b/>
      <sz val="11"/>
      <color theme="1"/>
      <name val="Times New Roman"/>
      <family val="1"/>
    </font>
    <font>
      <sz val="11"/>
      <color rgb="FFFF0000"/>
      <name val="Times New Roman"/>
      <family val="1"/>
    </font>
    <font>
      <b/>
      <sz val="11"/>
      <color rgb="FFFF0000"/>
      <name val="Times New Roman"/>
      <family val="1"/>
    </font>
    <font>
      <sz val="11"/>
      <color indexed="8"/>
      <name val="Calibri"/>
      <family val="2"/>
    </font>
    <font>
      <sz val="10"/>
      <color rgb="FF000000"/>
      <name val="Arial"/>
      <family val="2"/>
    </font>
    <font>
      <sz val="11"/>
      <name val=".VnTime"/>
      <family val="2"/>
    </font>
    <font>
      <sz val="11"/>
      <name val="UVnTime"/>
    </font>
    <font>
      <sz val="14"/>
      <name val="Times New Roman"/>
      <family val="1"/>
    </font>
    <font>
      <b/>
      <sz val="9"/>
      <color indexed="81"/>
      <name val="Tahoma"/>
      <family val="2"/>
    </font>
    <font>
      <sz val="11"/>
      <color theme="1"/>
      <name val="Calibri"/>
      <family val="2"/>
      <charset val="163"/>
      <scheme val="minor"/>
    </font>
    <font>
      <sz val="12"/>
      <color rgb="FFFF0000"/>
      <name val="Times New Roman"/>
      <family val="1"/>
    </font>
    <font>
      <sz val="11"/>
      <name val=".VnTime"/>
    </font>
    <font>
      <sz val="11"/>
      <color indexed="8"/>
      <name val="Times New Roman"/>
      <family val="2"/>
    </font>
    <font>
      <sz val="12"/>
      <name val=".VnTime"/>
      <family val="2"/>
    </font>
    <font>
      <sz val="12"/>
      <name val="Times New Roman"/>
      <family val="1"/>
      <charset val="163"/>
    </font>
    <font>
      <sz val="10"/>
      <name val="Helv"/>
      <family val="2"/>
    </font>
    <font>
      <sz val="10"/>
      <color indexed="8"/>
      <name val="Times New Roman"/>
      <family val="2"/>
    </font>
    <font>
      <sz val="10"/>
      <name val="Arial"/>
      <family val="2"/>
      <charset val="163"/>
    </font>
    <font>
      <sz val="12"/>
      <color theme="1"/>
      <name val="Times New Roman"/>
      <family val="2"/>
    </font>
    <font>
      <u/>
      <sz val="12"/>
      <color theme="10"/>
      <name val="Times New Roman"/>
      <family val="2"/>
    </font>
    <font>
      <b/>
      <i/>
      <u/>
      <sz val="12"/>
      <name val="Times New Roman"/>
      <family val="1"/>
    </font>
    <font>
      <sz val="9"/>
      <color indexed="81"/>
      <name val="Tahoma"/>
      <family val="2"/>
    </font>
    <font>
      <sz val="12"/>
      <color rgb="FF0070C0"/>
      <name val="Times New Roman"/>
      <family val="1"/>
    </font>
    <font>
      <sz val="12"/>
      <name val="돋움체"/>
      <family val="3"/>
      <charset val="129"/>
    </font>
    <font>
      <sz val="9"/>
      <color indexed="81"/>
      <name val="Times New Roman"/>
      <family val="1"/>
      <charset val="163"/>
    </font>
    <font>
      <b/>
      <sz val="12"/>
      <color rgb="FFFF0000"/>
      <name val="Times New Roman"/>
      <family val="1"/>
    </font>
    <font>
      <b/>
      <sz val="9"/>
      <color indexed="81"/>
      <name val="Tahoma"/>
      <family val="2"/>
      <charset val="163"/>
    </font>
    <font>
      <sz val="9"/>
      <color indexed="81"/>
      <name val="Tahoma"/>
      <family val="2"/>
      <charset val="163"/>
    </font>
    <font>
      <b/>
      <sz val="13"/>
      <name val="Times New Roman"/>
      <family val="1"/>
    </font>
    <font>
      <sz val="13"/>
      <name val="Times New Roman"/>
      <family val="1"/>
    </font>
    <font>
      <b/>
      <sz val="12"/>
      <color indexed="8"/>
      <name val="Times New Roman"/>
      <family val="1"/>
    </font>
    <font>
      <sz val="11"/>
      <color indexed="8"/>
      <name val="Arial"/>
      <family val="2"/>
    </font>
    <font>
      <sz val="8"/>
      <color indexed="8"/>
      <name val="Arial"/>
      <family val="2"/>
    </font>
    <font>
      <b/>
      <sz val="13"/>
      <color indexed="8"/>
      <name val="Times New Roman"/>
      <family val="1"/>
    </font>
    <font>
      <sz val="9"/>
      <color indexed="8"/>
      <name val="Arial"/>
      <family val="2"/>
    </font>
    <font>
      <i/>
      <sz val="12"/>
      <color indexed="8"/>
      <name val="Times New Roman"/>
      <family val="1"/>
    </font>
    <font>
      <b/>
      <sz val="11"/>
      <color indexed="8"/>
      <name val="Arial"/>
      <family val="2"/>
    </font>
    <font>
      <sz val="12"/>
      <color theme="0"/>
      <name val="Times New Roman"/>
      <family val="1"/>
    </font>
    <font>
      <b/>
      <sz val="11"/>
      <name val="Times New Roman"/>
      <family val="1"/>
      <charset val="163"/>
    </font>
    <font>
      <b/>
      <sz val="11"/>
      <color indexed="10"/>
      <name val="Times New Roman"/>
      <family val="1"/>
    </font>
    <font>
      <b/>
      <i/>
      <u/>
      <sz val="11"/>
      <name val="Times New Roman"/>
      <family val="1"/>
    </font>
    <font>
      <b/>
      <sz val="11"/>
      <name val="Calibri"/>
      <family val="2"/>
      <scheme val="minor"/>
    </font>
    <font>
      <b/>
      <sz val="10"/>
      <name val="Arial"/>
      <family val="2"/>
    </font>
    <font>
      <sz val="10"/>
      <color indexed="8"/>
      <name val="Arial"/>
      <family val="2"/>
    </font>
    <font>
      <i/>
      <sz val="13"/>
      <name val="Times New Roman"/>
      <family val="1"/>
    </font>
    <font>
      <b/>
      <sz val="12"/>
      <color theme="0"/>
      <name val="Times New Roman"/>
      <family val="1"/>
    </font>
    <font>
      <sz val="11"/>
      <color rgb="FF000000"/>
      <name val="Calibri"/>
      <family val="2"/>
    </font>
    <font>
      <sz val="12"/>
      <color rgb="FF7030A0"/>
      <name val="Times New Roman"/>
      <family val="1"/>
    </font>
    <font>
      <b/>
      <i/>
      <sz val="12"/>
      <color rgb="FF7030A0"/>
      <name val="Times New Roman"/>
      <family val="1"/>
    </font>
    <font>
      <b/>
      <sz val="12"/>
      <color rgb="FF7030A0"/>
      <name val="Times New Roman"/>
      <family val="1"/>
    </font>
    <font>
      <sz val="10"/>
      <color rgb="FF000000"/>
      <name val="Times New Roman"/>
      <family val="1"/>
    </font>
    <font>
      <sz val="12"/>
      <color rgb="FF000000"/>
      <name val="Times New Roman"/>
      <family val="1"/>
    </font>
    <font>
      <b/>
      <sz val="9"/>
      <color rgb="FF000000"/>
      <name val="Tahoma"/>
      <family val="2"/>
    </font>
    <font>
      <sz val="9"/>
      <color rgb="FF000000"/>
      <name val="Tahoma"/>
      <family val="2"/>
    </font>
    <font>
      <sz val="12"/>
      <name val=".VnTime"/>
      <family val="2"/>
      <charset val="1"/>
    </font>
    <font>
      <sz val="10"/>
      <color indexed="8"/>
      <name val="MS Sans Serif"/>
      <family val="2"/>
    </font>
    <font>
      <sz val="10"/>
      <color indexed="8"/>
      <name val="MS Sans Serif"/>
      <family val="2"/>
      <charset val="1"/>
    </font>
    <font>
      <sz val="12"/>
      <name val="VNI-Times"/>
    </font>
    <font>
      <b/>
      <sz val="10"/>
      <name val="SVNtimes new roman"/>
      <family val="2"/>
      <charset val="1"/>
    </font>
    <font>
      <b/>
      <sz val="10"/>
      <name val="SVNtimes new roman"/>
      <family val="2"/>
    </font>
    <font>
      <sz val="9"/>
      <name val="Arial"/>
      <family val="2"/>
    </font>
    <font>
      <sz val="12"/>
      <name val="VNtimes new roman"/>
      <family val="2"/>
    </font>
    <font>
      <sz val="10"/>
      <name val="Mangal"/>
      <family val="2"/>
    </font>
    <font>
      <sz val="11"/>
      <color indexed="8"/>
      <name val="Calibri"/>
      <family val="2"/>
      <charset val="1"/>
    </font>
    <font>
      <sz val="10"/>
      <name val=".VnTime"/>
      <family val="2"/>
      <charset val="1"/>
    </font>
    <font>
      <sz val="10"/>
      <name val=".VnTime"/>
      <family val="2"/>
    </font>
    <font>
      <sz val="11"/>
      <name val="??"/>
      <family val="3"/>
    </font>
    <font>
      <sz val="10"/>
      <name val="??"/>
      <family val="3"/>
      <charset val="129"/>
    </font>
    <font>
      <sz val="12"/>
      <name val="??"/>
      <family val="1"/>
    </font>
    <font>
      <sz val="12"/>
      <name val="|??¢¥¢¬¨Ï"/>
      <family val="1"/>
      <charset val="129"/>
    </font>
    <font>
      <sz val="12"/>
      <name val="|??´¸ⓒ"/>
      <family val="1"/>
      <charset val="129"/>
    </font>
    <font>
      <b/>
      <sz val="12"/>
      <name val="Arial"/>
      <family val="2"/>
    </font>
    <font>
      <sz val="10"/>
      <name val="VNI-Times"/>
    </font>
    <font>
      <sz val="10"/>
      <name val="MS Sans Serif"/>
      <family val="2"/>
      <charset val="1"/>
    </font>
    <font>
      <sz val="13"/>
      <name val=".VnTime"/>
      <family val="2"/>
    </font>
    <font>
      <sz val="10"/>
      <color indexed="8"/>
      <name val="Arial"/>
      <family val="2"/>
      <charset val="163"/>
    </font>
    <font>
      <sz val="12"/>
      <name val="VNI-Helve"/>
    </font>
    <font>
      <sz val="13"/>
      <name val=".VnTime"/>
      <family val="2"/>
      <charset val="1"/>
    </font>
    <font>
      <sz val="10"/>
      <color indexed="8"/>
      <name val="Arial"/>
      <family val="2"/>
      <charset val="1"/>
    </font>
    <font>
      <sz val="12"/>
      <name val="Arial"/>
      <family val="2"/>
    </font>
    <font>
      <sz val="11"/>
      <name val="–¾’©"/>
      <family val="1"/>
      <charset val="128"/>
    </font>
    <font>
      <sz val="14"/>
      <name val="VnTime"/>
      <charset val="1"/>
    </font>
    <font>
      <sz val="14"/>
      <name val="VnTime"/>
    </font>
    <font>
      <sz val="10"/>
      <name val=".VnArial"/>
      <family val="2"/>
    </font>
    <font>
      <sz val="10"/>
      <name val=".VnArial NarrowH"/>
      <family val="2"/>
    </font>
    <font>
      <sz val="14"/>
      <name val="VnTime"/>
      <family val="2"/>
    </font>
    <font>
      <b/>
      <u/>
      <sz val="14"/>
      <color indexed="8"/>
      <name val=".VnBook-AntiquaH"/>
      <family val="2"/>
    </font>
    <font>
      <sz val="12"/>
      <name val="???"/>
    </font>
    <font>
      <b/>
      <u/>
      <sz val="14"/>
      <color indexed="8"/>
      <name val=".VnBook-AntiquaH"/>
      <family val="2"/>
      <charset val="1"/>
    </font>
    <font>
      <sz val="11"/>
      <name val=".VnTime"/>
      <family val="2"/>
      <charset val="1"/>
    </font>
    <font>
      <b/>
      <u/>
      <sz val="10"/>
      <name val="VNI-Times"/>
    </font>
    <font>
      <b/>
      <sz val="10"/>
      <name val=".VnArial"/>
      <family val="2"/>
    </font>
    <font>
      <sz val="10"/>
      <name val="VnTimes"/>
      <family val="2"/>
      <charset val="1"/>
    </font>
    <font>
      <i/>
      <sz val="12"/>
      <color indexed="8"/>
      <name val=".VnBook-AntiquaH"/>
      <family val="2"/>
      <charset val="1"/>
    </font>
    <font>
      <i/>
      <sz val="12"/>
      <color indexed="8"/>
      <name val=".VnBook-AntiquaH"/>
      <family val="2"/>
    </font>
    <font>
      <sz val="11"/>
      <color indexed="8"/>
      <name val="Calibri"/>
      <family val="2"/>
      <charset val="163"/>
    </font>
    <font>
      <sz val="14"/>
      <color indexed="8"/>
      <name val="Arial"/>
      <family val="2"/>
      <charset val="163"/>
    </font>
    <font>
      <b/>
      <sz val="12"/>
      <color indexed="8"/>
      <name val=".VnBook-Antiqua"/>
      <family val="2"/>
      <charset val="1"/>
    </font>
    <font>
      <b/>
      <sz val="12"/>
      <color indexed="8"/>
      <name val=".VnBook-Antiqua"/>
      <family val="2"/>
    </font>
    <font>
      <i/>
      <sz val="12"/>
      <color indexed="8"/>
      <name val=".VnBook-Antiqua"/>
      <family val="2"/>
      <charset val="1"/>
    </font>
    <font>
      <i/>
      <sz val="12"/>
      <color indexed="8"/>
      <name val=".VnBook-Antiqua"/>
      <family val="2"/>
    </font>
    <font>
      <sz val="11"/>
      <color indexed="9"/>
      <name val="Calibri"/>
      <family val="2"/>
      <charset val="163"/>
    </font>
    <font>
      <sz val="14"/>
      <color indexed="9"/>
      <name val="Arial"/>
      <family val="2"/>
      <charset val="163"/>
    </font>
    <font>
      <sz val="14"/>
      <name val=".VnTime"/>
      <family val="2"/>
      <charset val="1"/>
    </font>
    <font>
      <sz val="11"/>
      <color indexed="8"/>
      <name val=".VnTime"/>
      <family val="2"/>
    </font>
    <font>
      <sz val="11"/>
      <color indexed="9"/>
      <name val=".VnTime"/>
      <family val="2"/>
    </font>
    <font>
      <sz val="8"/>
      <name val="Arial"/>
      <family val="2"/>
    </font>
    <font>
      <sz val="8"/>
      <name val="Times New Roman"/>
      <family val="1"/>
    </font>
    <font>
      <sz val="11"/>
      <color indexed="20"/>
      <name val="Calibri"/>
      <family val="2"/>
      <charset val="163"/>
    </font>
    <font>
      <sz val="11"/>
      <name val="µ¸¿ò"/>
      <charset val="129"/>
    </font>
    <font>
      <sz val="10"/>
      <name val="±¼¸²A¼"/>
      <family val="3"/>
      <charset val="129"/>
    </font>
    <font>
      <sz val="11"/>
      <name val="돋움"/>
      <charset val="129"/>
    </font>
    <font>
      <b/>
      <sz val="11"/>
      <color indexed="52"/>
      <name val="Calibri"/>
      <family val="2"/>
      <charset val="163"/>
    </font>
    <font>
      <b/>
      <sz val="10"/>
      <name val="Helv"/>
      <family val="2"/>
    </font>
    <font>
      <b/>
      <sz val="11"/>
      <name val="Arial"/>
      <family val="2"/>
    </font>
    <font>
      <b/>
      <sz val="11"/>
      <color indexed="9"/>
      <name val="Calibri"/>
      <family val="2"/>
      <charset val="163"/>
    </font>
    <font>
      <b/>
      <sz val="12"/>
      <color theme="0"/>
      <name val="Times New Roman"/>
      <family val="2"/>
    </font>
    <font>
      <b/>
      <sz val="8"/>
      <name val="Arial"/>
      <family val="2"/>
    </font>
    <font>
      <sz val="12"/>
      <color indexed="8"/>
      <name val="Calibri"/>
      <family val="2"/>
    </font>
    <font>
      <sz val="12"/>
      <color theme="1"/>
      <name val="Calibri"/>
      <family val="2"/>
      <scheme val="minor"/>
    </font>
    <font>
      <u val="singleAccounting"/>
      <sz val="11"/>
      <name val="Times New Roman"/>
      <family val="1"/>
    </font>
    <font>
      <sz val="12"/>
      <color indexed="8"/>
      <name val="Times New Roman"/>
      <family val="2"/>
    </font>
    <font>
      <sz val="14"/>
      <color indexed="8"/>
      <name val="Times New Roman"/>
      <family val="2"/>
    </font>
    <font>
      <sz val="12"/>
      <color indexed="8"/>
      <name val="Times New Roman"/>
      <family val="2"/>
      <charset val="163"/>
    </font>
    <font>
      <sz val="12"/>
      <color theme="1"/>
      <name val="Times New Roman"/>
      <family val="2"/>
      <charset val="163"/>
    </font>
    <font>
      <sz val="11"/>
      <color theme="1"/>
      <name val="Times New Roman"/>
      <family val="2"/>
    </font>
    <font>
      <sz val="11"/>
      <color rgb="FF000000"/>
      <name val="Calibri"/>
      <family val="2"/>
      <scheme val="minor"/>
    </font>
    <font>
      <b/>
      <sz val="16"/>
      <name val="Times New Roman"/>
      <family val="1"/>
    </font>
    <font>
      <sz val="11"/>
      <name val="VNtimes new roman"/>
      <family val="2"/>
    </font>
    <font>
      <sz val="11"/>
      <color indexed="12"/>
      <name val="Times New Roman"/>
      <family val="1"/>
    </font>
    <font>
      <sz val="12"/>
      <name val="???"/>
      <family val="3"/>
      <charset val="129"/>
    </font>
    <font>
      <sz val="10"/>
      <name val="SVNtimes new roman"/>
      <family val="2"/>
    </font>
    <font>
      <b/>
      <sz val="14"/>
      <color indexed="63"/>
      <name val="Arial"/>
      <family val="2"/>
      <charset val="163"/>
    </font>
    <font>
      <sz val="14"/>
      <color indexed="62"/>
      <name val="Arial"/>
      <family val="2"/>
      <charset val="163"/>
    </font>
    <font>
      <b/>
      <sz val="15"/>
      <color indexed="56"/>
      <name val="Arial"/>
      <family val="2"/>
      <charset val="163"/>
    </font>
    <font>
      <b/>
      <sz val="13"/>
      <color indexed="56"/>
      <name val="Arial"/>
      <family val="2"/>
      <charset val="163"/>
    </font>
    <font>
      <b/>
      <sz val="11"/>
      <color indexed="56"/>
      <name val="Arial"/>
      <family val="2"/>
      <charset val="163"/>
    </font>
    <font>
      <sz val="10"/>
      <name val="Arial CE"/>
      <charset val="238"/>
    </font>
    <font>
      <sz val="10"/>
      <name val="Arial CE"/>
    </font>
    <font>
      <sz val="10"/>
      <name val="Arial CE"/>
      <family val="2"/>
      <charset val="238"/>
    </font>
    <font>
      <b/>
      <sz val="11"/>
      <color indexed="8"/>
      <name val=".VnTime"/>
      <family val="2"/>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1"/>
      <color indexed="17"/>
      <name val="Calibri"/>
      <family val="2"/>
      <charset val="163"/>
    </font>
    <font>
      <sz val="10"/>
      <name val=".VnArialH"/>
      <family val="2"/>
      <charset val="1"/>
    </font>
    <font>
      <sz val="10"/>
      <name val=".VnArialH"/>
      <family val="2"/>
    </font>
    <font>
      <b/>
      <sz val="12"/>
      <name val="Helv"/>
      <family val="2"/>
    </font>
    <font>
      <b/>
      <sz val="12"/>
      <name val="Tahoma"/>
      <family val="2"/>
    </font>
    <font>
      <b/>
      <sz val="15"/>
      <color indexed="56"/>
      <name val="Calibri"/>
      <family val="2"/>
      <charset val="163"/>
    </font>
    <font>
      <b/>
      <sz val="13"/>
      <color indexed="56"/>
      <name val="Calibri"/>
      <family val="2"/>
      <charset val="163"/>
    </font>
    <font>
      <b/>
      <sz val="11"/>
      <color indexed="56"/>
      <name val="Calibri"/>
      <family val="2"/>
      <charset val="163"/>
    </font>
    <font>
      <b/>
      <sz val="10"/>
      <name val=".VnTime"/>
      <family val="2"/>
    </font>
    <font>
      <b/>
      <sz val="14"/>
      <name val=".VnTimeH"/>
      <family val="2"/>
    </font>
    <font>
      <sz val="11"/>
      <color indexed="62"/>
      <name val="Calibri"/>
      <family val="2"/>
      <charset val="163"/>
    </font>
    <font>
      <u/>
      <sz val="10"/>
      <color indexed="12"/>
      <name val=".VnTime"/>
      <family val="2"/>
    </font>
    <font>
      <u/>
      <sz val="12"/>
      <color indexed="12"/>
      <name val=".VnTime"/>
      <family val="2"/>
    </font>
    <font>
      <b/>
      <sz val="14"/>
      <color indexed="9"/>
      <name val="Arial"/>
      <family val="2"/>
      <charset val="163"/>
    </font>
    <font>
      <sz val="11"/>
      <color indexed="52"/>
      <name val="Calibri"/>
      <family val="2"/>
      <charset val="163"/>
    </font>
    <font>
      <sz val="8"/>
      <name val="VNarial"/>
      <family val="2"/>
    </font>
    <font>
      <sz val="10"/>
      <name val="Helv"/>
    </font>
    <font>
      <b/>
      <sz val="11"/>
      <name val="Helv"/>
      <family val="2"/>
    </font>
    <font>
      <sz val="10"/>
      <name val=".VnAvant"/>
      <family val="2"/>
    </font>
    <font>
      <sz val="11"/>
      <color indexed="60"/>
      <name val="Calibri"/>
      <family val="2"/>
      <charset val="163"/>
    </font>
    <font>
      <sz val="7"/>
      <name val="Small Fonts"/>
      <family val="2"/>
    </font>
    <font>
      <b/>
      <sz val="12"/>
      <name val="VN-NTime"/>
    </font>
    <font>
      <b/>
      <i/>
      <sz val="16"/>
      <name val="Helv"/>
      <family val="2"/>
    </font>
    <font>
      <b/>
      <i/>
      <sz val="16"/>
      <name val="Helv"/>
    </font>
    <font>
      <sz val="11"/>
      <color theme="1"/>
      <name val="Calibri"/>
      <family val="2"/>
    </font>
    <font>
      <sz val="11"/>
      <color theme="1"/>
      <name val="Arial"/>
      <family val="2"/>
    </font>
    <font>
      <sz val="9"/>
      <color theme="1"/>
      <name val="Times New Roman"/>
      <family val="2"/>
      <charset val="163"/>
    </font>
    <font>
      <sz val="12"/>
      <name val=".VnArial"/>
      <family val="2"/>
    </font>
    <font>
      <sz val="11"/>
      <color indexed="8"/>
      <name val="Helvetica Neue"/>
    </font>
    <font>
      <sz val="14"/>
      <color indexed="52"/>
      <name val="Arial"/>
      <family val="2"/>
      <charset val="163"/>
    </font>
    <font>
      <b/>
      <sz val="11"/>
      <color indexed="63"/>
      <name val="Calibri"/>
      <family val="2"/>
      <charset val="163"/>
    </font>
    <font>
      <b/>
      <sz val="12"/>
      <color rgb="FF3F3F3F"/>
      <name val="Times New Roman"/>
      <family val="2"/>
    </font>
    <font>
      <sz val="12"/>
      <name val="Helv"/>
      <family val="2"/>
    </font>
    <font>
      <sz val="8"/>
      <name val="Wingdings"/>
      <charset val="2"/>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b/>
      <sz val="18"/>
      <color indexed="62"/>
      <name val="Cambria"/>
      <family val="2"/>
    </font>
    <font>
      <sz val="10"/>
      <name val="Symbol"/>
      <family val="1"/>
      <charset val="2"/>
    </font>
    <font>
      <sz val="13"/>
      <name val=".VnArial"/>
      <family val="2"/>
    </font>
    <font>
      <sz val="10"/>
      <name val="VNI-Times"/>
      <family val="2"/>
    </font>
    <font>
      <b/>
      <sz val="8"/>
      <name val="Times New Roman"/>
      <family val="1"/>
    </font>
    <font>
      <i/>
      <sz val="12"/>
      <name val="Times New Roman"/>
      <family val="1"/>
      <charset val="163"/>
    </font>
    <font>
      <sz val="7"/>
      <name val="Times New Roman"/>
      <family val="1"/>
    </font>
    <font>
      <sz val="11"/>
      <name val="Times New Roman"/>
      <family val="1"/>
      <charset val="163"/>
    </font>
    <font>
      <sz val="10"/>
      <name val="Times New Roman"/>
      <family val="1"/>
      <charset val="163"/>
    </font>
    <font>
      <i/>
      <sz val="11"/>
      <name val="Times New Roman"/>
      <family val="1"/>
      <charset val="163"/>
    </font>
    <font>
      <i/>
      <sz val="11"/>
      <name val="Times New Roman"/>
      <family val="1"/>
    </font>
    <font>
      <sz val="11"/>
      <color indexed="8"/>
      <name val="Times New Roman"/>
      <family val="1"/>
    </font>
    <font>
      <i/>
      <sz val="13"/>
      <color indexed="8"/>
      <name val="Times New Roman"/>
      <family val="1"/>
    </font>
    <font>
      <b/>
      <sz val="11"/>
      <color indexed="8"/>
      <name val="Times New Roman"/>
      <family val="1"/>
    </font>
    <font>
      <i/>
      <sz val="11"/>
      <color indexed="8"/>
      <name val="Times New Roman"/>
      <family val="1"/>
    </font>
  </fonts>
  <fills count="64">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5" tint="0.79998168889431442"/>
        <bgColor indexed="64"/>
      </patternFill>
    </fill>
    <fill>
      <patternFill patternType="solid">
        <fgColor rgb="FFF2F2F2"/>
      </patternFill>
    </fill>
    <fill>
      <patternFill patternType="solid">
        <fgColor rgb="FFA5A5A5"/>
      </patternFill>
    </fill>
    <fill>
      <patternFill patternType="solid">
        <fgColor rgb="FFFFFFCC"/>
      </patternFill>
    </fill>
    <fill>
      <patternFill patternType="solid">
        <fgColor indexed="22"/>
        <bgColor indexed="64"/>
      </patternFill>
    </fill>
    <fill>
      <patternFill patternType="solid">
        <fgColor indexed="22"/>
        <bgColor indexed="31"/>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6"/>
      </patternFill>
    </fill>
    <fill>
      <patternFill patternType="solid">
        <fgColor indexed="23"/>
        <bgColor indexed="64"/>
      </patternFill>
    </fill>
    <fill>
      <patternFill patternType="solid">
        <fgColor indexed="9"/>
        <bgColor indexed="64"/>
      </patternFill>
    </fill>
    <fill>
      <patternFill patternType="solid">
        <fgColor indexed="27"/>
        <bgColor indexed="41"/>
      </patternFill>
    </fill>
    <fill>
      <patternFill patternType="solid">
        <fgColor indexed="26"/>
        <bgColor indexed="64"/>
      </patternFill>
    </fill>
    <fill>
      <patternFill patternType="solid">
        <fgColor indexed="40"/>
        <bgColor indexed="64"/>
      </patternFill>
    </fill>
    <fill>
      <patternFill patternType="solid">
        <fgColor indexed="15"/>
        <bgColor indexed="64"/>
      </patternFill>
    </fill>
    <fill>
      <patternFill patternType="solid">
        <fgColor indexed="43"/>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s>
  <borders count="7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indexed="64"/>
      </left>
      <right style="thin">
        <color indexed="64"/>
      </right>
      <top style="hair">
        <color indexed="64"/>
      </top>
      <bottom/>
      <diagonal/>
    </border>
    <border>
      <left/>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hair">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right style="thin">
        <color auto="1"/>
      </right>
      <top style="thin">
        <color indexed="64"/>
      </top>
      <bottom style="thin">
        <color auto="1"/>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style="hair">
        <color indexed="8"/>
      </top>
      <bottom style="hair">
        <color indexed="8"/>
      </bottom>
      <diagonal/>
    </border>
    <border>
      <left style="thin">
        <color indexed="64"/>
      </left>
      <right style="thin">
        <color indexed="64"/>
      </right>
      <top style="double">
        <color indexed="64"/>
      </top>
      <bottom style="hair">
        <color indexed="64"/>
      </bottom>
      <diagonal/>
    </border>
    <border>
      <left/>
      <right/>
      <top/>
      <bottom style="hair">
        <color indexed="8"/>
      </bottom>
      <diagonal/>
    </border>
    <border>
      <left style="thin">
        <color indexed="8"/>
      </left>
      <right style="thin">
        <color indexed="8"/>
      </right>
      <top style="thin">
        <color indexed="8"/>
      </top>
      <bottom style="thin">
        <color indexed="8"/>
      </bottom>
      <diagonal/>
    </border>
    <border>
      <left/>
      <right/>
      <top style="double">
        <color indexed="8"/>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hair">
        <color auto="1"/>
      </top>
      <bottom style="hair">
        <color auto="1"/>
      </bottom>
      <diagonal/>
    </border>
    <border>
      <left style="thick">
        <color indexed="64"/>
      </left>
      <right/>
      <top style="thick">
        <color indexed="64"/>
      </top>
      <bottom/>
      <diagonal/>
    </border>
    <border>
      <left style="thin">
        <color indexed="22"/>
      </left>
      <right style="thin">
        <color indexed="22"/>
      </right>
      <top style="thin">
        <color indexed="22"/>
      </top>
      <bottom style="thin">
        <color indexed="22"/>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right/>
      <top/>
      <bottom style="medium">
        <color indexed="64"/>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bottom/>
      <diagonal/>
    </border>
    <border>
      <left style="thin">
        <color indexed="64"/>
      </left>
      <right style="double">
        <color indexed="64"/>
      </right>
      <top/>
      <bottom/>
      <diagonal/>
    </border>
  </borders>
  <cellStyleXfs count="9064">
    <xf numFmtId="0" fontId="0" fillId="0" borderId="0"/>
    <xf numFmtId="43" fontId="2" fillId="0" borderId="0" applyFont="0" applyFill="0" applyBorder="0" applyAlignment="0" applyProtection="0"/>
    <xf numFmtId="41" fontId="2" fillId="0" borderId="0" applyFont="0" applyFill="0" applyBorder="0" applyAlignment="0" applyProtection="0"/>
    <xf numFmtId="9" fontId="2" fillId="0" borderId="0" applyFont="0" applyFill="0" applyBorder="0" applyAlignment="0" applyProtection="0"/>
    <xf numFmtId="41" fontId="9" fillId="0" borderId="0" applyFont="0" applyFill="0" applyBorder="0" applyAlignment="0" applyProtection="0"/>
    <xf numFmtId="0" fontId="24" fillId="0" borderId="0"/>
    <xf numFmtId="0" fontId="30" fillId="0" borderId="0"/>
    <xf numFmtId="0" fontId="11" fillId="0" borderId="0"/>
    <xf numFmtId="0" fontId="37" fillId="0" borderId="0"/>
    <xf numFmtId="0" fontId="9" fillId="0" borderId="0"/>
    <xf numFmtId="0" fontId="9" fillId="0" borderId="0"/>
    <xf numFmtId="43" fontId="9" fillId="0" borderId="0" applyFont="0" applyFill="0" applyBorder="0" applyAlignment="0" applyProtection="0"/>
    <xf numFmtId="0" fontId="9" fillId="0" borderId="0"/>
    <xf numFmtId="41" fontId="2" fillId="0" borderId="0" applyFont="0" applyFill="0" applyBorder="0" applyAlignment="0" applyProtection="0"/>
    <xf numFmtId="43" fontId="43" fillId="0" borderId="0" applyFont="0" applyFill="0" applyBorder="0" applyAlignment="0" applyProtection="0"/>
    <xf numFmtId="0" fontId="2" fillId="0" borderId="0"/>
    <xf numFmtId="0" fontId="2" fillId="0" borderId="0"/>
    <xf numFmtId="168" fontId="2" fillId="0" borderId="0" applyFont="0" applyFill="0" applyBorder="0" applyAlignment="0" applyProtection="0"/>
    <xf numFmtId="168" fontId="11" fillId="0" borderId="0" applyFont="0" applyFill="0" applyBorder="0" applyAlignment="0" applyProtection="0"/>
    <xf numFmtId="169" fontId="2" fillId="0" borderId="0" applyFont="0" applyFill="0" applyBorder="0" applyAlignment="0" applyProtection="0"/>
    <xf numFmtId="43" fontId="11" fillId="0" borderId="0" applyFont="0" applyFill="0" applyBorder="0" applyAlignment="0" applyProtection="0"/>
    <xf numFmtId="0" fontId="9" fillId="0" borderId="0"/>
    <xf numFmtId="43" fontId="43" fillId="0" borderId="0" applyFont="0" applyFill="0" applyBorder="0" applyAlignment="0" applyProtection="0"/>
    <xf numFmtId="0" fontId="44" fillId="0" borderId="0"/>
    <xf numFmtId="43" fontId="11" fillId="0" borderId="0" applyFont="0" applyFill="0" applyBorder="0" applyAlignment="0" applyProtection="0"/>
    <xf numFmtId="0" fontId="11" fillId="0" borderId="0"/>
    <xf numFmtId="0" fontId="46" fillId="0" borderId="0"/>
    <xf numFmtId="0" fontId="9" fillId="0" borderId="0"/>
    <xf numFmtId="0" fontId="9" fillId="0" borderId="0"/>
    <xf numFmtId="0" fontId="9" fillId="0" borderId="0"/>
    <xf numFmtId="0" fontId="9" fillId="0" borderId="0"/>
    <xf numFmtId="43" fontId="47" fillId="0" borderId="0" applyFont="0" applyFill="0" applyBorder="0" applyAlignment="0" applyProtection="0"/>
    <xf numFmtId="0" fontId="2" fillId="0" borderId="0"/>
    <xf numFmtId="0" fontId="49" fillId="0" borderId="0"/>
    <xf numFmtId="0" fontId="43" fillId="0" borderId="0"/>
    <xf numFmtId="0" fontId="2" fillId="0" borderId="0"/>
    <xf numFmtId="0" fontId="2" fillId="0" borderId="0"/>
    <xf numFmtId="0" fontId="9" fillId="0" borderId="0"/>
    <xf numFmtId="168" fontId="9" fillId="0" borderId="0" applyFont="0" applyFill="0" applyBorder="0" applyAlignment="0" applyProtection="0"/>
    <xf numFmtId="168" fontId="9" fillId="0" borderId="0" applyFont="0" applyFill="0" applyBorder="0" applyAlignment="0" applyProtection="0"/>
    <xf numFmtId="172" fontId="9" fillId="0" borderId="0" applyFont="0" applyFill="0" applyBorder="0" applyAlignment="0" applyProtection="0"/>
    <xf numFmtId="172" fontId="51" fillId="0" borderId="0" applyFont="0" applyFill="0" applyBorder="0" applyAlignment="0" applyProtection="0"/>
    <xf numFmtId="172" fontId="9" fillId="0" borderId="0" applyFont="0" applyFill="0" applyBorder="0" applyAlignment="0" applyProtection="0"/>
    <xf numFmtId="0" fontId="9" fillId="0" borderId="0"/>
    <xf numFmtId="43" fontId="43" fillId="0" borderId="0" applyFont="0" applyFill="0" applyBorder="0" applyAlignment="0" applyProtection="0"/>
    <xf numFmtId="174" fontId="54" fillId="0" borderId="0" applyFont="0" applyFill="0" applyBorder="0" applyAlignment="0" applyProtection="0"/>
    <xf numFmtId="43" fontId="2" fillId="0" borderId="0" applyFont="0" applyFill="0" applyBorder="0" applyAlignment="0" applyProtection="0"/>
    <xf numFmtId="175" fontId="11" fillId="0" borderId="0" applyFont="0" applyFill="0" applyBorder="0" applyAlignment="0" applyProtection="0"/>
    <xf numFmtId="43" fontId="2" fillId="0" borderId="0" applyFont="0" applyFill="0" applyBorder="0" applyAlignment="0" applyProtection="0"/>
    <xf numFmtId="173" fontId="53" fillId="0" borderId="0" applyFont="0" applyFill="0" applyBorder="0" applyAlignment="0" applyProtection="0"/>
    <xf numFmtId="175" fontId="2" fillId="0" borderId="0" applyFont="0" applyFill="0" applyBorder="0" applyAlignment="0" applyProtection="0"/>
    <xf numFmtId="43" fontId="9" fillId="0" borderId="0" applyFont="0" applyFill="0" applyBorder="0" applyAlignment="0" applyProtection="0"/>
    <xf numFmtId="176" fontId="43" fillId="0" borderId="0" applyFont="0" applyFill="0" applyBorder="0" applyAlignment="0" applyProtection="0"/>
    <xf numFmtId="175" fontId="47" fillId="0" borderId="0" applyFont="0" applyFill="0" applyBorder="0" applyAlignment="0" applyProtection="0"/>
    <xf numFmtId="175" fontId="54" fillId="0" borderId="0" applyFont="0" applyFill="0" applyBorder="0" applyAlignment="0" applyProtection="0"/>
    <xf numFmtId="43" fontId="43" fillId="0" borderId="0" applyFont="0" applyFill="0" applyBorder="0" applyAlignment="0" applyProtection="0"/>
    <xf numFmtId="43" fontId="53" fillId="0" borderId="0" applyFont="0" applyFill="0" applyBorder="0" applyAlignment="0" applyProtection="0"/>
    <xf numFmtId="43" fontId="52" fillId="0" borderId="0" applyFont="0" applyFill="0" applyBorder="0" applyAlignment="0" applyProtection="0"/>
    <xf numFmtId="0" fontId="43" fillId="0" borderId="0"/>
    <xf numFmtId="0" fontId="53" fillId="0" borderId="0"/>
    <xf numFmtId="0" fontId="53" fillId="0" borderId="0"/>
    <xf numFmtId="0" fontId="9" fillId="0" borderId="0"/>
    <xf numFmtId="0" fontId="2" fillId="0" borderId="0"/>
    <xf numFmtId="0" fontId="43" fillId="0" borderId="0"/>
    <xf numFmtId="0" fontId="43" fillId="0" borderId="0"/>
    <xf numFmtId="0" fontId="9" fillId="0" borderId="0"/>
    <xf numFmtId="0" fontId="43" fillId="0" borderId="0"/>
    <xf numFmtId="0" fontId="43" fillId="0" borderId="0"/>
    <xf numFmtId="0" fontId="9" fillId="0" borderId="0"/>
    <xf numFmtId="0" fontId="52" fillId="0" borderId="0"/>
    <xf numFmtId="0" fontId="54" fillId="0" borderId="0"/>
    <xf numFmtId="0" fontId="43" fillId="0" borderId="0"/>
    <xf numFmtId="0" fontId="2" fillId="0" borderId="0"/>
    <xf numFmtId="9" fontId="43" fillId="0" borderId="0" applyFont="0" applyFill="0" applyBorder="0" applyAlignment="0" applyProtection="0"/>
    <xf numFmtId="9" fontId="54" fillId="0" borderId="0" applyFont="0" applyFill="0" applyBorder="0" applyAlignment="0" applyProtection="0"/>
    <xf numFmtId="0" fontId="55" fillId="0" borderId="0"/>
    <xf numFmtId="43" fontId="43" fillId="0" borderId="0" applyFont="0" applyFill="0" applyBorder="0" applyAlignment="0" applyProtection="0"/>
    <xf numFmtId="43" fontId="9" fillId="0" borderId="0" applyFont="0" applyFill="0" applyBorder="0" applyAlignment="0" applyProtection="0"/>
    <xf numFmtId="43" fontId="45"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8" fillId="0" borderId="0" applyFont="0" applyFill="0" applyBorder="0" applyAlignment="0" applyProtection="0"/>
    <xf numFmtId="43" fontId="43" fillId="0" borderId="0" applyFont="0" applyFill="0" applyBorder="0" applyAlignment="0" applyProtection="0"/>
    <xf numFmtId="43" fontId="56"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43" fillId="0" borderId="0" applyFont="0" applyFill="0" applyBorder="0" applyAlignment="0" applyProtection="0"/>
    <xf numFmtId="177" fontId="43" fillId="0" borderId="0" applyFont="0" applyFill="0" applyBorder="0" applyAlignment="0" applyProtection="0"/>
    <xf numFmtId="43" fontId="43" fillId="0" borderId="0" applyFont="0" applyFill="0" applyBorder="0" applyAlignment="0" applyProtection="0"/>
    <xf numFmtId="0" fontId="59" fillId="0" borderId="0" applyNumberFormat="0" applyFill="0" applyBorder="0" applyAlignment="0" applyProtection="0">
      <alignment vertical="top"/>
      <protection locked="0"/>
    </xf>
    <xf numFmtId="0" fontId="9" fillId="0" borderId="0"/>
    <xf numFmtId="0" fontId="9" fillId="0" borderId="0"/>
    <xf numFmtId="0" fontId="57" fillId="0" borderId="0"/>
    <xf numFmtId="0" fontId="53" fillId="0" borderId="0"/>
    <xf numFmtId="0" fontId="2" fillId="0" borderId="0"/>
    <xf numFmtId="0" fontId="9" fillId="0" borderId="0"/>
    <xf numFmtId="0" fontId="2" fillId="0" borderId="0"/>
    <xf numFmtId="0" fontId="58" fillId="0" borderId="0"/>
    <xf numFmtId="0" fontId="2" fillId="0" borderId="0"/>
    <xf numFmtId="0" fontId="2" fillId="0" borderId="0"/>
    <xf numFmtId="0" fontId="2" fillId="0" borderId="0"/>
    <xf numFmtId="43" fontId="43" fillId="0" borderId="0" applyFont="0" applyFill="0" applyBorder="0" applyAlignment="0" applyProtection="0"/>
    <xf numFmtId="43" fontId="43" fillId="0" borderId="0" applyFont="0" applyFill="0" applyBorder="0" applyAlignment="0" applyProtection="0"/>
    <xf numFmtId="168" fontId="53" fillId="0" borderId="0" applyFont="0" applyFill="0" applyBorder="0" applyAlignment="0" applyProtection="0"/>
    <xf numFmtId="168" fontId="53" fillId="0" borderId="0" applyFont="0" applyFill="0" applyBorder="0" applyAlignment="0" applyProtection="0"/>
    <xf numFmtId="168" fontId="43" fillId="0" borderId="0" applyFont="0" applyFill="0" applyBorder="0" applyAlignment="0" applyProtection="0"/>
    <xf numFmtId="3" fontId="63" fillId="0" borderId="1"/>
    <xf numFmtId="0" fontId="9" fillId="0" borderId="0"/>
    <xf numFmtId="0" fontId="9" fillId="0" borderId="0"/>
    <xf numFmtId="0" fontId="9" fillId="0" borderId="0"/>
    <xf numFmtId="0" fontId="9" fillId="0" borderId="0"/>
    <xf numFmtId="0" fontId="2" fillId="0" borderId="0"/>
    <xf numFmtId="0" fontId="86" fillId="0" borderId="0"/>
    <xf numFmtId="43" fontId="9" fillId="0" borderId="0" applyFont="0" applyFill="0" applyBorder="0" applyAlignment="0" applyProtection="0"/>
    <xf numFmtId="0" fontId="9" fillId="0" borderId="0"/>
    <xf numFmtId="185" fontId="4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9" fillId="0" borderId="0"/>
    <xf numFmtId="9" fontId="9" fillId="0" borderId="0" applyFont="0" applyFill="0" applyBorder="0" applyAlignment="0" applyProtection="0"/>
    <xf numFmtId="43" fontId="11" fillId="0" borderId="0" applyFont="0" applyFill="0" applyBorder="0" applyAlignment="0" applyProtection="0"/>
    <xf numFmtId="0" fontId="9" fillId="0" borderId="0"/>
    <xf numFmtId="0" fontId="2" fillId="0" borderId="0"/>
    <xf numFmtId="43" fontId="45" fillId="0" borderId="0" applyFont="0" applyFill="0" applyBorder="0" applyAlignment="0" applyProtection="0"/>
    <xf numFmtId="0" fontId="9" fillId="0" borderId="0"/>
    <xf numFmtId="43" fontId="9" fillId="0" borderId="0" applyFont="0" applyFill="0" applyBorder="0" applyAlignment="0" applyProtection="0"/>
    <xf numFmtId="188" fontId="30" fillId="0" borderId="0" applyFill="0" applyBorder="0" applyAlignment="0" applyProtection="0"/>
    <xf numFmtId="0" fontId="53" fillId="0" borderId="0" applyNumberFormat="0" applyFill="0" applyBorder="0" applyAlignment="0" applyProtection="0"/>
    <xf numFmtId="0" fontId="94" fillId="0" borderId="0" applyNumberFormat="0" applyFill="0" applyBorder="0" applyAlignment="0" applyProtection="0"/>
    <xf numFmtId="0" fontId="53" fillId="0" borderId="0" applyNumberFormat="0" applyFill="0" applyBorder="0" applyAlignment="0" applyProtection="0"/>
    <xf numFmtId="0" fontId="53" fillId="0" borderId="0" applyProtection="0"/>
    <xf numFmtId="0" fontId="95" fillId="0" borderId="0"/>
    <xf numFmtId="0" fontId="96" fillId="0" borderId="0"/>
    <xf numFmtId="189" fontId="97" fillId="0" borderId="0" applyFont="0" applyFill="0" applyBorder="0" applyAlignment="0" applyProtection="0">
      <protection locked="0"/>
    </xf>
    <xf numFmtId="3" fontId="63" fillId="0" borderId="1"/>
    <xf numFmtId="3" fontId="63" fillId="0" borderId="1"/>
    <xf numFmtId="3" fontId="63" fillId="0" borderId="1"/>
    <xf numFmtId="190" fontId="98" fillId="0" borderId="35">
      <alignment horizontal="center"/>
      <protection hidden="1"/>
    </xf>
    <xf numFmtId="190" fontId="98" fillId="0" borderId="35">
      <alignment horizontal="center"/>
      <protection hidden="1"/>
    </xf>
    <xf numFmtId="190" fontId="98" fillId="0" borderId="35">
      <alignment horizontal="center"/>
      <protection hidden="1"/>
    </xf>
    <xf numFmtId="190" fontId="98" fillId="0" borderId="35">
      <alignment horizontal="center"/>
      <protection hidden="1"/>
    </xf>
    <xf numFmtId="190" fontId="98" fillId="0" borderId="35">
      <alignment horizontal="center"/>
      <protection hidden="1"/>
    </xf>
    <xf numFmtId="190" fontId="98" fillId="0" borderId="35">
      <alignment horizontal="center"/>
      <protection hidden="1"/>
    </xf>
    <xf numFmtId="190" fontId="98" fillId="0" borderId="35">
      <alignment horizontal="center"/>
      <protection hidden="1"/>
    </xf>
    <xf numFmtId="190" fontId="98" fillId="0" borderId="35">
      <alignment horizontal="center"/>
      <protection hidden="1"/>
    </xf>
    <xf numFmtId="190" fontId="99" fillId="0" borderId="35">
      <alignment horizontal="center"/>
      <protection hidden="1"/>
    </xf>
    <xf numFmtId="190" fontId="99" fillId="0" borderId="35">
      <alignment horizontal="center"/>
      <protection hidden="1"/>
    </xf>
    <xf numFmtId="190" fontId="99" fillId="0" borderId="35">
      <alignment horizontal="center"/>
      <protection hidden="1"/>
    </xf>
    <xf numFmtId="190" fontId="99" fillId="0" borderId="35">
      <alignment horizontal="center"/>
      <protection hidden="1"/>
    </xf>
    <xf numFmtId="190" fontId="99" fillId="0" borderId="35">
      <alignment horizontal="center"/>
      <protection hidden="1"/>
    </xf>
    <xf numFmtId="190" fontId="99" fillId="0" borderId="35">
      <alignment horizontal="center"/>
      <protection hidden="1"/>
    </xf>
    <xf numFmtId="190" fontId="99" fillId="0" borderId="35">
      <alignment horizontal="center"/>
      <protection hidden="1"/>
    </xf>
    <xf numFmtId="190" fontId="99" fillId="0" borderId="35">
      <alignment horizontal="center"/>
      <protection hidden="1"/>
    </xf>
    <xf numFmtId="190" fontId="99" fillId="0" borderId="35">
      <alignment horizontal="center"/>
      <protection hidden="1"/>
    </xf>
    <xf numFmtId="190" fontId="99" fillId="0" borderId="35">
      <alignment horizontal="center"/>
      <protection hidden="1"/>
    </xf>
    <xf numFmtId="190" fontId="99" fillId="0" borderId="35">
      <alignment horizontal="center"/>
      <protection hidden="1"/>
    </xf>
    <xf numFmtId="190" fontId="99" fillId="0" borderId="35">
      <alignment horizontal="center"/>
      <protection hidden="1"/>
    </xf>
    <xf numFmtId="190" fontId="99" fillId="0" borderId="35">
      <alignment horizontal="center"/>
      <protection hidden="1"/>
    </xf>
    <xf numFmtId="190" fontId="99" fillId="0" borderId="35">
      <alignment horizontal="center"/>
      <protection hidden="1"/>
    </xf>
    <xf numFmtId="190" fontId="99" fillId="0" borderId="35">
      <alignment horizontal="center"/>
      <protection hidden="1"/>
    </xf>
    <xf numFmtId="190" fontId="99" fillId="0" borderId="35">
      <alignment horizontal="center"/>
      <protection hidden="1"/>
    </xf>
    <xf numFmtId="191" fontId="30" fillId="0" borderId="0" applyBorder="0"/>
    <xf numFmtId="164" fontId="100" fillId="0" borderId="0" applyProtection="0"/>
    <xf numFmtId="164" fontId="101" fillId="0" borderId="36" applyFont="0" applyBorder="0"/>
    <xf numFmtId="164" fontId="101" fillId="0" borderId="36" applyFont="0" applyBorder="0"/>
    <xf numFmtId="192" fontId="102" fillId="0" borderId="0" applyBorder="0"/>
    <xf numFmtId="191" fontId="9" fillId="0" borderId="0" applyBorder="0"/>
    <xf numFmtId="191" fontId="103" fillId="0" borderId="0" applyBorder="0"/>
    <xf numFmtId="191" fontId="43" fillId="0" borderId="0" applyBorder="0"/>
    <xf numFmtId="0" fontId="104" fillId="0" borderId="0"/>
    <xf numFmtId="0" fontId="105" fillId="0" borderId="0"/>
    <xf numFmtId="193" fontId="30" fillId="0" borderId="0" applyFill="0" applyBorder="0" applyAlignment="0" applyProtection="0"/>
    <xf numFmtId="0" fontId="30" fillId="0" borderId="0" applyFill="0" applyBorder="0" applyAlignment="0" applyProtection="0"/>
    <xf numFmtId="194" fontId="30" fillId="0" borderId="0" applyFill="0" applyBorder="0" applyAlignment="0" applyProtection="0"/>
    <xf numFmtId="195" fontId="106" fillId="0" borderId="0" applyFont="0" applyFill="0" applyBorder="0" applyAlignment="0" applyProtection="0"/>
    <xf numFmtId="196" fontId="53" fillId="0" borderId="0" applyFont="0" applyFill="0" applyBorder="0" applyAlignment="0" applyProtection="0"/>
    <xf numFmtId="197" fontId="53" fillId="0" borderId="0" applyFont="0" applyFill="0" applyBorder="0" applyAlignment="0" applyProtection="0"/>
    <xf numFmtId="197" fontId="53" fillId="0" borderId="0" applyFont="0" applyFill="0" applyBorder="0" applyAlignment="0" applyProtection="0"/>
    <xf numFmtId="197" fontId="53" fillId="0" borderId="0" applyFont="0" applyFill="0" applyBorder="0" applyAlignment="0" applyProtection="0"/>
    <xf numFmtId="197" fontId="53" fillId="0" borderId="0" applyFont="0" applyFill="0" applyBorder="0" applyAlignment="0" applyProtection="0"/>
    <xf numFmtId="197" fontId="53" fillId="0" borderId="0" applyFont="0" applyFill="0" applyBorder="0" applyAlignment="0" applyProtection="0"/>
    <xf numFmtId="197" fontId="53" fillId="0" borderId="0" applyFont="0" applyFill="0" applyBorder="0" applyAlignment="0" applyProtection="0"/>
    <xf numFmtId="197" fontId="53" fillId="0" borderId="0" applyFont="0" applyFill="0" applyBorder="0" applyAlignment="0" applyProtection="0"/>
    <xf numFmtId="197" fontId="53" fillId="0" borderId="0" applyFont="0" applyFill="0" applyBorder="0" applyAlignment="0" applyProtection="0"/>
    <xf numFmtId="197" fontId="53" fillId="0" borderId="0" applyFont="0" applyFill="0" applyBorder="0" applyAlignment="0" applyProtection="0"/>
    <xf numFmtId="197" fontId="53" fillId="0" borderId="0" applyFont="0" applyFill="0" applyBorder="0" applyAlignment="0" applyProtection="0"/>
    <xf numFmtId="198" fontId="106" fillId="0" borderId="0" applyFont="0" applyFill="0" applyBorder="0" applyAlignment="0" applyProtection="0"/>
    <xf numFmtId="197" fontId="53" fillId="0" borderId="0" applyFont="0" applyFill="0" applyBorder="0" applyAlignment="0" applyProtection="0"/>
    <xf numFmtId="198" fontId="106" fillId="0" borderId="0" applyFont="0" applyFill="0" applyBorder="0" applyAlignment="0" applyProtection="0"/>
    <xf numFmtId="198" fontId="106" fillId="0" borderId="0" applyFont="0" applyFill="0" applyBorder="0" applyAlignment="0" applyProtection="0"/>
    <xf numFmtId="198" fontId="106" fillId="0" borderId="0" applyFont="0" applyFill="0" applyBorder="0" applyAlignment="0" applyProtection="0"/>
    <xf numFmtId="198" fontId="106" fillId="0" borderId="0" applyFont="0" applyFill="0" applyBorder="0" applyAlignment="0" applyProtection="0"/>
    <xf numFmtId="198" fontId="106" fillId="0" borderId="0" applyFont="0" applyFill="0" applyBorder="0" applyAlignment="0" applyProtection="0"/>
    <xf numFmtId="197" fontId="53" fillId="0" borderId="0" applyFont="0" applyFill="0" applyBorder="0" applyAlignment="0" applyProtection="0"/>
    <xf numFmtId="197" fontId="53" fillId="0" borderId="0" applyFont="0" applyFill="0" applyBorder="0" applyAlignment="0" applyProtection="0"/>
    <xf numFmtId="0" fontId="30"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0" fillId="0" borderId="0" applyNumberFormat="0" applyFill="0" applyBorder="0" applyAlignment="0" applyProtection="0"/>
    <xf numFmtId="0" fontId="9" fillId="0" borderId="0" applyNumberFormat="0" applyFill="0" applyBorder="0" applyAlignment="0" applyProtection="0"/>
    <xf numFmtId="0" fontId="30"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Fill="0" applyBorder="0" applyAlignment="0" applyProtection="0"/>
    <xf numFmtId="0" fontId="107" fillId="0" borderId="37"/>
    <xf numFmtId="0" fontId="107" fillId="0" borderId="37"/>
    <xf numFmtId="0" fontId="107" fillId="0" borderId="37"/>
    <xf numFmtId="0" fontId="107" fillId="0" borderId="37"/>
    <xf numFmtId="0" fontId="107" fillId="0" borderId="37"/>
    <xf numFmtId="0" fontId="107" fillId="0" borderId="37"/>
    <xf numFmtId="199" fontId="108" fillId="0" borderId="0" applyFont="0" applyFill="0" applyBorder="0" applyAlignment="0" applyProtection="0"/>
    <xf numFmtId="200" fontId="30" fillId="0" borderId="0" applyFill="0" applyBorder="0" applyAlignment="0" applyProtection="0"/>
    <xf numFmtId="201" fontId="30" fillId="0" borderId="0" applyFill="0" applyBorder="0" applyAlignment="0" applyProtection="0"/>
    <xf numFmtId="202" fontId="30" fillId="0" borderId="0" applyFill="0" applyBorder="0" applyAlignment="0" applyProtection="0"/>
    <xf numFmtId="203"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30" fillId="0" borderId="0" applyFill="0" applyBorder="0" applyAlignment="0" applyProtection="0"/>
    <xf numFmtId="0" fontId="9" fillId="0" borderId="0" applyProtection="0"/>
    <xf numFmtId="0" fontId="9" fillId="0" borderId="0"/>
    <xf numFmtId="0" fontId="30" fillId="0" borderId="0"/>
    <xf numFmtId="0" fontId="9" fillId="0" borderId="0" applyProtection="0"/>
    <xf numFmtId="0" fontId="109" fillId="0" borderId="0"/>
    <xf numFmtId="0" fontId="110" fillId="0" borderId="0"/>
    <xf numFmtId="0" fontId="30"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0"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Protection="0"/>
    <xf numFmtId="191" fontId="94" fillId="0" borderId="0" applyFill="0" applyBorder="0" applyAlignment="0" applyProtection="0"/>
    <xf numFmtId="0" fontId="30" fillId="0" borderId="0" applyNumberFormat="0" applyFill="0" applyBorder="0" applyAlignment="0" applyProtection="0"/>
    <xf numFmtId="0" fontId="111" fillId="0" borderId="0" applyNumberFormat="0" applyFill="0" applyBorder="0" applyProtection="0">
      <alignment vertical="center"/>
    </xf>
    <xf numFmtId="201" fontId="30" fillId="0" borderId="0" applyFill="0" applyBorder="0" applyAlignment="0" applyProtection="0"/>
    <xf numFmtId="204" fontId="112" fillId="0" borderId="0" applyFont="0" applyFill="0" applyBorder="0" applyAlignment="0" applyProtection="0"/>
    <xf numFmtId="205" fontId="97" fillId="0" borderId="0" applyFon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206" fontId="30" fillId="0" borderId="0" applyFill="0" applyBorder="0" applyAlignment="0" applyProtection="0"/>
    <xf numFmtId="206" fontId="102" fillId="0" borderId="0" applyFill="0" applyBorder="0" applyAlignment="0" applyProtection="0"/>
    <xf numFmtId="206" fontId="9" fillId="0" borderId="0" applyFill="0" applyBorder="0" applyAlignment="0" applyProtection="0"/>
    <xf numFmtId="206" fontId="103" fillId="0" borderId="0" applyFill="0" applyBorder="0" applyAlignment="0" applyProtection="0"/>
    <xf numFmtId="206" fontId="43" fillId="0" borderId="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37" fillId="0" borderId="0"/>
    <xf numFmtId="0" fontId="113" fillId="0" borderId="0"/>
    <xf numFmtId="188" fontId="102" fillId="0" borderId="0" applyFill="0" applyBorder="0" applyAlignment="0" applyProtection="0"/>
    <xf numFmtId="0" fontId="113" fillId="0" borderId="0"/>
    <xf numFmtId="0" fontId="37" fillId="0" borderId="0"/>
    <xf numFmtId="0" fontId="113" fillId="0" borderId="0"/>
    <xf numFmtId="0" fontId="37" fillId="0" borderId="0"/>
    <xf numFmtId="0" fontId="113" fillId="0" borderId="0"/>
    <xf numFmtId="0" fontId="113" fillId="0" borderId="0"/>
    <xf numFmtId="0" fontId="37" fillId="0" borderId="0"/>
    <xf numFmtId="207" fontId="30" fillId="0" borderId="0" applyFill="0" applyBorder="0" applyAlignment="0" applyProtection="0"/>
    <xf numFmtId="207" fontId="94" fillId="0" borderId="0" applyFill="0" applyBorder="0" applyAlignment="0" applyProtection="0"/>
    <xf numFmtId="207" fontId="102" fillId="0" borderId="0" applyFill="0" applyBorder="0" applyAlignment="0" applyProtection="0"/>
    <xf numFmtId="207" fontId="53" fillId="0" borderId="0" applyFill="0" applyBorder="0" applyAlignment="0" applyProtection="0"/>
    <xf numFmtId="207" fontId="94" fillId="0" borderId="0" applyFill="0" applyBorder="0" applyAlignment="0" applyProtection="0"/>
    <xf numFmtId="207" fontId="53" fillId="0" borderId="0" applyFill="0" applyBorder="0" applyAlignment="0" applyProtection="0"/>
    <xf numFmtId="207" fontId="94" fillId="0" borderId="0" applyFill="0" applyBorder="0" applyAlignment="0" applyProtection="0"/>
    <xf numFmtId="207" fontId="94" fillId="0" borderId="0" applyFill="0" applyBorder="0" applyAlignment="0" applyProtection="0"/>
    <xf numFmtId="207" fontId="53" fillId="0" borderId="0" applyFill="0" applyBorder="0" applyAlignment="0" applyProtection="0"/>
    <xf numFmtId="207" fontId="102" fillId="0" borderId="0" applyFill="0" applyBorder="0" applyAlignment="0" applyProtection="0"/>
    <xf numFmtId="207" fontId="9" fillId="0" borderId="0" applyFill="0" applyBorder="0" applyAlignment="0" applyProtection="0"/>
    <xf numFmtId="207" fontId="103" fillId="0" borderId="0" applyFill="0" applyBorder="0" applyAlignment="0" applyProtection="0"/>
    <xf numFmtId="207" fontId="43" fillId="0" borderId="0" applyFill="0" applyBorder="0" applyAlignment="0" applyProtection="0"/>
    <xf numFmtId="0" fontId="37" fillId="0" borderId="0"/>
    <xf numFmtId="0" fontId="37" fillId="0" borderId="0"/>
    <xf numFmtId="0" fontId="113" fillId="0" borderId="0"/>
    <xf numFmtId="0" fontId="104"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42" fontId="112" fillId="0" borderId="0" applyFont="0" applyFill="0" applyBorder="0" applyAlignment="0" applyProtection="0"/>
    <xf numFmtId="206" fontId="30" fillId="0" borderId="0" applyFill="0" applyBorder="0" applyAlignment="0" applyProtection="0"/>
    <xf numFmtId="206" fontId="102" fillId="0" borderId="0" applyFill="0" applyBorder="0" applyAlignment="0" applyProtection="0"/>
    <xf numFmtId="206" fontId="9" fillId="0" borderId="0" applyFill="0" applyBorder="0" applyAlignment="0" applyProtection="0"/>
    <xf numFmtId="206" fontId="103" fillId="0" borderId="0" applyFill="0" applyBorder="0" applyAlignment="0" applyProtection="0"/>
    <xf numFmtId="206" fontId="43" fillId="0" borderId="0" applyFill="0" applyBorder="0" applyAlignment="0" applyProtection="0"/>
    <xf numFmtId="204" fontId="112" fillId="0" borderId="0" applyFont="0" applyFill="0" applyBorder="0" applyAlignment="0" applyProtection="0"/>
    <xf numFmtId="0" fontId="55" fillId="0" borderId="0"/>
    <xf numFmtId="42" fontId="112" fillId="0" borderId="0" applyFont="0" applyFill="0" applyBorder="0" applyAlignment="0" applyProtection="0"/>
    <xf numFmtId="0" fontId="114"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55" fillId="0" borderId="0"/>
    <xf numFmtId="0" fontId="30" fillId="0" borderId="0"/>
    <xf numFmtId="0" fontId="9" fillId="0" borderId="0"/>
    <xf numFmtId="0" fontId="95" fillId="0" borderId="0"/>
    <xf numFmtId="0" fontId="104" fillId="0" borderId="0" applyNumberFormat="0" applyFill="0" applyBorder="0" applyAlignment="0" applyProtection="0"/>
    <xf numFmtId="0" fontId="105" fillId="0" borderId="0" applyNumberFormat="0" applyFill="0" applyBorder="0" applyAlignment="0" applyProtection="0"/>
    <xf numFmtId="0" fontId="55" fillId="0" borderId="0"/>
    <xf numFmtId="42" fontId="112" fillId="0" borderId="0" applyFont="0" applyFill="0" applyBorder="0" applyAlignment="0" applyProtection="0"/>
    <xf numFmtId="204" fontId="112" fillId="0" borderId="0" applyFont="0" applyFill="0" applyBorder="0" applyAlignment="0" applyProtection="0"/>
    <xf numFmtId="0" fontId="83" fillId="0" borderId="0">
      <alignment vertical="top"/>
    </xf>
    <xf numFmtId="0" fontId="37" fillId="0" borderId="0"/>
    <xf numFmtId="0" fontId="30" fillId="0" borderId="0"/>
    <xf numFmtId="0" fontId="9" fillId="0" borderId="0"/>
    <xf numFmtId="0" fontId="9" fillId="0" borderId="0"/>
    <xf numFmtId="0" fontId="30" fillId="0" borderId="0"/>
    <xf numFmtId="0" fontId="9" fillId="0" borderId="0"/>
    <xf numFmtId="0" fontId="105"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55" fillId="0" borderId="0"/>
    <xf numFmtId="42" fontId="112" fillId="0" borderId="0" applyFont="0" applyFill="0" applyBorder="0" applyAlignment="0" applyProtection="0"/>
    <xf numFmtId="0" fontId="83" fillId="0" borderId="0">
      <alignment vertical="top"/>
    </xf>
    <xf numFmtId="0" fontId="115" fillId="0" borderId="0">
      <alignment vertical="top"/>
    </xf>
    <xf numFmtId="0" fontId="115" fillId="0" borderId="0">
      <alignment vertical="top"/>
    </xf>
    <xf numFmtId="0" fontId="30" fillId="0" borderId="0"/>
    <xf numFmtId="0" fontId="104" fillId="0" borderId="0" applyNumberFormat="0" applyFill="0" applyBorder="0" applyAlignment="0" applyProtection="0"/>
    <xf numFmtId="208" fontId="97" fillId="0" borderId="0" applyFont="0" applyFill="0" applyBorder="0" applyAlignment="0" applyProtection="0"/>
    <xf numFmtId="0" fontId="105" fillId="0" borderId="0" applyNumberFormat="0" applyFill="0" applyBorder="0" applyAlignment="0" applyProtection="0"/>
    <xf numFmtId="0" fontId="113" fillId="0" borderId="0"/>
    <xf numFmtId="0" fontId="37" fillId="0" borderId="0"/>
    <xf numFmtId="0" fontId="55" fillId="0" borderId="0"/>
    <xf numFmtId="0" fontId="113" fillId="0" borderId="0"/>
    <xf numFmtId="0" fontId="30" fillId="0" borderId="0"/>
    <xf numFmtId="0" fontId="113" fillId="0" borderId="0"/>
    <xf numFmtId="0" fontId="113" fillId="0" borderId="0"/>
    <xf numFmtId="0" fontId="37" fillId="0" borderId="0"/>
    <xf numFmtId="209" fontId="102" fillId="0" borderId="0" applyFill="0" applyBorder="0" applyAlignment="0" applyProtection="0"/>
    <xf numFmtId="209" fontId="102" fillId="0" borderId="0" applyFill="0" applyBorder="0" applyAlignment="0" applyProtection="0"/>
    <xf numFmtId="0" fontId="113" fillId="0" borderId="0"/>
    <xf numFmtId="0" fontId="113" fillId="0" borderId="0"/>
    <xf numFmtId="209" fontId="102" fillId="0" borderId="0" applyFill="0" applyBorder="0" applyAlignment="0" applyProtection="0"/>
    <xf numFmtId="0" fontId="37" fillId="0" borderId="0"/>
    <xf numFmtId="0" fontId="113" fillId="0" borderId="0"/>
    <xf numFmtId="0" fontId="37" fillId="0" borderId="0"/>
    <xf numFmtId="0" fontId="113" fillId="0" borderId="0"/>
    <xf numFmtId="0" fontId="113" fillId="0" borderId="0"/>
    <xf numFmtId="0" fontId="37" fillId="0" borderId="0"/>
    <xf numFmtId="0" fontId="37" fillId="0" borderId="0"/>
    <xf numFmtId="0" fontId="37" fillId="0" borderId="0"/>
    <xf numFmtId="0" fontId="37" fillId="0" borderId="0"/>
    <xf numFmtId="209" fontId="30" fillId="0" borderId="0" applyFill="0" applyBorder="0" applyAlignment="0" applyProtection="0"/>
    <xf numFmtId="209" fontId="102" fillId="0" borderId="0" applyFill="0" applyBorder="0" applyAlignment="0" applyProtection="0"/>
    <xf numFmtId="209" fontId="9" fillId="0" borderId="0" applyFill="0" applyBorder="0" applyAlignment="0" applyProtection="0"/>
    <xf numFmtId="209" fontId="103" fillId="0" borderId="0" applyFill="0" applyBorder="0" applyAlignment="0" applyProtection="0"/>
    <xf numFmtId="209" fontId="43" fillId="0" borderId="0" applyFill="0" applyBorder="0" applyAlignment="0" applyProtection="0"/>
    <xf numFmtId="209" fontId="30" fillId="0" borderId="0" applyFill="0" applyBorder="0" applyAlignment="0" applyProtection="0"/>
    <xf numFmtId="209" fontId="102" fillId="0" borderId="0" applyFill="0" applyBorder="0" applyAlignment="0" applyProtection="0"/>
    <xf numFmtId="209" fontId="9" fillId="0" borderId="0" applyFill="0" applyBorder="0" applyAlignment="0" applyProtection="0"/>
    <xf numFmtId="209" fontId="103" fillId="0" borderId="0" applyFill="0" applyBorder="0" applyAlignment="0" applyProtection="0"/>
    <xf numFmtId="209" fontId="43" fillId="0" borderId="0" applyFill="0" applyBorder="0" applyAlignment="0" applyProtection="0"/>
    <xf numFmtId="0" fontId="113" fillId="0" borderId="0"/>
    <xf numFmtId="0" fontId="113" fillId="0" borderId="0"/>
    <xf numFmtId="0" fontId="30" fillId="0" borderId="0"/>
    <xf numFmtId="0" fontId="113" fillId="0" borderId="0"/>
    <xf numFmtId="0" fontId="105" fillId="0" borderId="0" applyNumberFormat="0" applyFill="0" applyBorder="0" applyAlignment="0" applyProtection="0"/>
    <xf numFmtId="0" fontId="37" fillId="0" borderId="0"/>
    <xf numFmtId="0" fontId="113" fillId="0" borderId="0"/>
    <xf numFmtId="0" fontId="37" fillId="0" borderId="0"/>
    <xf numFmtId="0" fontId="30" fillId="0" borderId="0"/>
    <xf numFmtId="0" fontId="30" fillId="0" borderId="0"/>
    <xf numFmtId="0" fontId="30" fillId="0" borderId="0"/>
    <xf numFmtId="0" fontId="9" fillId="0" borderId="0"/>
    <xf numFmtId="0" fontId="9" fillId="0" borderId="0"/>
    <xf numFmtId="0" fontId="30" fillId="0" borderId="0"/>
    <xf numFmtId="0" fontId="9" fillId="0" borderId="0"/>
    <xf numFmtId="0" fontId="37" fillId="0" borderId="0"/>
    <xf numFmtId="0" fontId="113" fillId="0" borderId="0"/>
    <xf numFmtId="0" fontId="113" fillId="0" borderId="0"/>
    <xf numFmtId="0" fontId="37" fillId="0" borderId="0"/>
    <xf numFmtId="0" fontId="105" fillId="0" borderId="0" applyNumberFormat="0" applyFill="0" applyBorder="0" applyAlignment="0" applyProtection="0"/>
    <xf numFmtId="210" fontId="112" fillId="0" borderId="0" applyFont="0" applyFill="0" applyBorder="0" applyAlignment="0" applyProtection="0"/>
    <xf numFmtId="211" fontId="112" fillId="0" borderId="0" applyFont="0" applyFill="0" applyBorder="0" applyAlignment="0" applyProtection="0"/>
    <xf numFmtId="211" fontId="112" fillId="0" borderId="0" applyFont="0" applyFill="0" applyBorder="0" applyAlignment="0" applyProtection="0"/>
    <xf numFmtId="211" fontId="112" fillId="0" borderId="0" applyFon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212" fontId="112" fillId="0" borderId="0" applyFon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42" fontId="112" fillId="0" borderId="0" applyFont="0" applyFill="0" applyBorder="0" applyAlignment="0" applyProtection="0"/>
    <xf numFmtId="0" fontId="105" fillId="0" borderId="0" applyNumberFormat="0" applyFill="0" applyBorder="0" applyAlignment="0" applyProtection="0"/>
    <xf numFmtId="0" fontId="30" fillId="0" borderId="0"/>
    <xf numFmtId="0" fontId="9" fillId="0" borderId="0"/>
    <xf numFmtId="0" fontId="9" fillId="0" borderId="0"/>
    <xf numFmtId="0" fontId="30" fillId="0" borderId="0"/>
    <xf numFmtId="0" fontId="9" fillId="0" borderId="0"/>
    <xf numFmtId="204" fontId="112" fillId="0" borderId="0" applyFont="0" applyFill="0" applyBorder="0" applyAlignment="0" applyProtection="0"/>
    <xf numFmtId="0" fontId="55" fillId="0" borderId="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30" fillId="0" borderId="0"/>
    <xf numFmtId="0" fontId="9" fillId="0" borderId="0"/>
    <xf numFmtId="0" fontId="9" fillId="0" borderId="0"/>
    <xf numFmtId="0" fontId="30" fillId="0" borderId="0"/>
    <xf numFmtId="0" fontId="9" fillId="0" borderId="0"/>
    <xf numFmtId="0" fontId="113" fillId="0" borderId="0"/>
    <xf numFmtId="0" fontId="113" fillId="0" borderId="0"/>
    <xf numFmtId="0" fontId="104"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30" fillId="0" borderId="0"/>
    <xf numFmtId="0" fontId="9" fillId="0" borderId="0"/>
    <xf numFmtId="0" fontId="30" fillId="0" borderId="0"/>
    <xf numFmtId="0" fontId="9" fillId="0" borderId="0"/>
    <xf numFmtId="42" fontId="112" fillId="0" borderId="0" applyFont="0" applyFill="0" applyBorder="0" applyAlignment="0" applyProtection="0"/>
    <xf numFmtId="0" fontId="30" fillId="0" borderId="0"/>
    <xf numFmtId="0" fontId="9" fillId="0" borderId="0"/>
    <xf numFmtId="0" fontId="9" fillId="0" borderId="0"/>
    <xf numFmtId="0" fontId="30" fillId="0" borderId="0"/>
    <xf numFmtId="0" fontId="9" fillId="0" borderId="0"/>
    <xf numFmtId="0" fontId="113" fillId="0" borderId="0"/>
    <xf numFmtId="0" fontId="105" fillId="0" borderId="0" applyNumberFormat="0" applyFill="0" applyBorder="0" applyAlignment="0" applyProtection="0"/>
    <xf numFmtId="0" fontId="83" fillId="0" borderId="0">
      <alignment vertical="top"/>
    </xf>
    <xf numFmtId="42" fontId="112" fillId="0" borderId="0" applyFon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55" fillId="0" borderId="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55" fillId="0" borderId="0"/>
    <xf numFmtId="0" fontId="104"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206" fontId="30" fillId="0" borderId="0" applyFill="0" applyBorder="0" applyAlignment="0" applyProtection="0"/>
    <xf numFmtId="206" fontId="102" fillId="0" borderId="0" applyFill="0" applyBorder="0" applyAlignment="0" applyProtection="0"/>
    <xf numFmtId="206" fontId="9" fillId="0" borderId="0" applyFill="0" applyBorder="0" applyAlignment="0" applyProtection="0"/>
    <xf numFmtId="206" fontId="103" fillId="0" borderId="0" applyFill="0" applyBorder="0" applyAlignment="0" applyProtection="0"/>
    <xf numFmtId="206" fontId="43" fillId="0" borderId="0" applyFill="0" applyBorder="0" applyAlignment="0" applyProtection="0"/>
    <xf numFmtId="0" fontId="55" fillId="0" borderId="0"/>
    <xf numFmtId="0" fontId="113" fillId="0" borderId="0"/>
    <xf numFmtId="0" fontId="37" fillId="0" borderId="0"/>
    <xf numFmtId="0" fontId="113" fillId="0" borderId="0"/>
    <xf numFmtId="0" fontId="37" fillId="0" borderId="0"/>
    <xf numFmtId="0" fontId="113" fillId="0" borderId="0"/>
    <xf numFmtId="0" fontId="113" fillId="0" borderId="0"/>
    <xf numFmtId="0" fontId="37" fillId="0" borderId="0"/>
    <xf numFmtId="0" fontId="113" fillId="0" borderId="0"/>
    <xf numFmtId="0" fontId="37" fillId="0" borderId="0"/>
    <xf numFmtId="0" fontId="37" fillId="0" borderId="0"/>
    <xf numFmtId="0" fontId="113" fillId="0" borderId="0"/>
    <xf numFmtId="0" fontId="37" fillId="0" borderId="0"/>
    <xf numFmtId="0" fontId="113" fillId="0" borderId="0"/>
    <xf numFmtId="0" fontId="37" fillId="0" borderId="0"/>
    <xf numFmtId="0" fontId="113" fillId="0" borderId="0"/>
    <xf numFmtId="0" fontId="113" fillId="0" borderId="0"/>
    <xf numFmtId="0" fontId="37" fillId="0" borderId="0"/>
    <xf numFmtId="0" fontId="113" fillId="0" borderId="0"/>
    <xf numFmtId="0" fontId="37" fillId="0" borderId="0"/>
    <xf numFmtId="0" fontId="113" fillId="0" borderId="0"/>
    <xf numFmtId="0" fontId="113" fillId="0" borderId="0"/>
    <xf numFmtId="0" fontId="37" fillId="0" borderId="0"/>
    <xf numFmtId="0" fontId="37" fillId="0" borderId="0"/>
    <xf numFmtId="0" fontId="113" fillId="0" borderId="0"/>
    <xf numFmtId="0" fontId="37" fillId="0" borderId="0"/>
    <xf numFmtId="0" fontId="113" fillId="0" borderId="0"/>
    <xf numFmtId="0" fontId="113" fillId="0" borderId="0"/>
    <xf numFmtId="0" fontId="37" fillId="0" borderId="0"/>
    <xf numFmtId="0" fontId="113" fillId="0" borderId="0"/>
    <xf numFmtId="0" fontId="37" fillId="0" borderId="0"/>
    <xf numFmtId="0" fontId="37" fillId="0" borderId="0"/>
    <xf numFmtId="0" fontId="113" fillId="0" borderId="0"/>
    <xf numFmtId="0" fontId="37" fillId="0" borderId="0"/>
    <xf numFmtId="0" fontId="113" fillId="0" borderId="0"/>
    <xf numFmtId="0" fontId="37" fillId="0" borderId="0"/>
    <xf numFmtId="0" fontId="37" fillId="0" borderId="0"/>
    <xf numFmtId="0" fontId="113" fillId="0" borderId="0"/>
    <xf numFmtId="0" fontId="37" fillId="0" borderId="0"/>
    <xf numFmtId="0" fontId="113" fillId="0" borderId="0"/>
    <xf numFmtId="0" fontId="37" fillId="0" borderId="0"/>
    <xf numFmtId="0" fontId="113" fillId="0" borderId="0"/>
    <xf numFmtId="0" fontId="37" fillId="0" borderId="0"/>
    <xf numFmtId="0" fontId="37" fillId="0" borderId="0"/>
    <xf numFmtId="0" fontId="113" fillId="0" borderId="0"/>
    <xf numFmtId="0" fontId="37" fillId="0" borderId="0"/>
    <xf numFmtId="0" fontId="113" fillId="0" borderId="0"/>
    <xf numFmtId="0" fontId="37" fillId="0" borderId="0"/>
    <xf numFmtId="0" fontId="37" fillId="0" borderId="0"/>
    <xf numFmtId="0" fontId="113" fillId="0" borderId="0"/>
    <xf numFmtId="0" fontId="37" fillId="0" borderId="0"/>
    <xf numFmtId="0" fontId="113" fillId="0" borderId="0"/>
    <xf numFmtId="0" fontId="37" fillId="0" borderId="0"/>
    <xf numFmtId="0" fontId="113" fillId="0" borderId="0"/>
    <xf numFmtId="0" fontId="37" fillId="0" borderId="0"/>
    <xf numFmtId="0" fontId="113" fillId="0" borderId="0"/>
    <xf numFmtId="0" fontId="37" fillId="0" borderId="0"/>
    <xf numFmtId="0" fontId="113" fillId="0" borderId="0"/>
    <xf numFmtId="0" fontId="113" fillId="0" borderId="0"/>
    <xf numFmtId="0" fontId="37" fillId="0" borderId="0"/>
    <xf numFmtId="0" fontId="37" fillId="0" borderId="0"/>
    <xf numFmtId="0" fontId="113" fillId="0" borderId="0"/>
    <xf numFmtId="0" fontId="37" fillId="0" borderId="0"/>
    <xf numFmtId="0" fontId="113" fillId="0" borderId="0"/>
    <xf numFmtId="0" fontId="37" fillId="0" borderId="0"/>
    <xf numFmtId="0" fontId="113" fillId="0" borderId="0"/>
    <xf numFmtId="0" fontId="113" fillId="0" borderId="0"/>
    <xf numFmtId="0" fontId="37" fillId="0" borderId="0"/>
    <xf numFmtId="0" fontId="113" fillId="0" borderId="0"/>
    <xf numFmtId="0" fontId="37" fillId="0" borderId="0"/>
    <xf numFmtId="0" fontId="113" fillId="0" borderId="0"/>
    <xf numFmtId="0" fontId="37" fillId="0" borderId="0"/>
    <xf numFmtId="0" fontId="113" fillId="0" borderId="0"/>
    <xf numFmtId="0" fontId="113" fillId="0" borderId="0"/>
    <xf numFmtId="0" fontId="37" fillId="0" borderId="0"/>
    <xf numFmtId="0" fontId="37" fillId="0" borderId="0"/>
    <xf numFmtId="0" fontId="113" fillId="0" borderId="0"/>
    <xf numFmtId="0" fontId="37" fillId="0" borderId="0"/>
    <xf numFmtId="0" fontId="113" fillId="0" borderId="0"/>
    <xf numFmtId="0" fontId="37" fillId="0" borderId="0"/>
    <xf numFmtId="0" fontId="113" fillId="0" borderId="0"/>
    <xf numFmtId="0" fontId="113" fillId="0" borderId="0"/>
    <xf numFmtId="0" fontId="37" fillId="0" borderId="0"/>
    <xf numFmtId="0" fontId="113" fillId="0" borderId="0"/>
    <xf numFmtId="0" fontId="113" fillId="0" borderId="0"/>
    <xf numFmtId="0" fontId="37" fillId="0" borderId="0"/>
    <xf numFmtId="0" fontId="113" fillId="0" borderId="0"/>
    <xf numFmtId="0" fontId="37" fillId="0" borderId="0"/>
    <xf numFmtId="0" fontId="37" fillId="0" borderId="0"/>
    <xf numFmtId="0" fontId="30" fillId="0" borderId="0"/>
    <xf numFmtId="0" fontId="104" fillId="0" borderId="0" applyNumberFormat="0" applyFill="0" applyBorder="0" applyAlignment="0" applyProtection="0"/>
    <xf numFmtId="0" fontId="30" fillId="0" borderId="0"/>
    <xf numFmtId="0" fontId="9" fillId="0" borderId="0"/>
    <xf numFmtId="0" fontId="30" fillId="0" borderId="0"/>
    <xf numFmtId="0" fontId="30" fillId="0" borderId="0"/>
    <xf numFmtId="0" fontId="9" fillId="0" borderId="0"/>
    <xf numFmtId="0" fontId="9" fillId="0" borderId="0"/>
    <xf numFmtId="0" fontId="30" fillId="0" borderId="0"/>
    <xf numFmtId="0" fontId="9" fillId="0" borderId="0"/>
    <xf numFmtId="0" fontId="9" fillId="0" borderId="0"/>
    <xf numFmtId="0" fontId="9" fillId="0" borderId="0"/>
    <xf numFmtId="0" fontId="30" fillId="0" borderId="0"/>
    <xf numFmtId="0" fontId="9" fillId="0" borderId="0"/>
    <xf numFmtId="0" fontId="30" fillId="0" borderId="0"/>
    <xf numFmtId="0" fontId="9" fillId="0" borderId="0"/>
    <xf numFmtId="0" fontId="9" fillId="0" borderId="0"/>
    <xf numFmtId="0" fontId="30" fillId="0" borderId="0"/>
    <xf numFmtId="0" fontId="9" fillId="0" borderId="0"/>
    <xf numFmtId="0" fontId="30" fillId="0" borderId="0"/>
    <xf numFmtId="0" fontId="9" fillId="0" borderId="0"/>
    <xf numFmtId="0" fontId="30" fillId="0" borderId="0"/>
    <xf numFmtId="0" fontId="30" fillId="0" borderId="0"/>
    <xf numFmtId="0" fontId="30" fillId="0" borderId="0"/>
    <xf numFmtId="0" fontId="9" fillId="0" borderId="0"/>
    <xf numFmtId="0" fontId="9" fillId="0" borderId="0"/>
    <xf numFmtId="0" fontId="30" fillId="0" borderId="0"/>
    <xf numFmtId="0" fontId="9" fillId="0" borderId="0"/>
    <xf numFmtId="0" fontId="9" fillId="0" borderId="0"/>
    <xf numFmtId="0" fontId="30" fillId="0" borderId="0"/>
    <xf numFmtId="0" fontId="9" fillId="0" borderId="0"/>
    <xf numFmtId="0" fontId="9" fillId="0" borderId="0"/>
    <xf numFmtId="0" fontId="30" fillId="0" borderId="0"/>
    <xf numFmtId="0" fontId="9" fillId="0" borderId="0"/>
    <xf numFmtId="0" fontId="30" fillId="0" borderId="0"/>
    <xf numFmtId="0" fontId="9" fillId="0" borderId="0"/>
    <xf numFmtId="0" fontId="30" fillId="0" borderId="0"/>
    <xf numFmtId="0" fontId="30" fillId="0" borderId="0"/>
    <xf numFmtId="0" fontId="9" fillId="0" borderId="0"/>
    <xf numFmtId="0" fontId="9" fillId="0" borderId="0"/>
    <xf numFmtId="0" fontId="30" fillId="0" borderId="0"/>
    <xf numFmtId="0" fontId="9" fillId="0" borderId="0"/>
    <xf numFmtId="0" fontId="30" fillId="0" borderId="0"/>
    <xf numFmtId="0" fontId="9" fillId="0" borderId="0"/>
    <xf numFmtId="0" fontId="9" fillId="0" borderId="0"/>
    <xf numFmtId="0" fontId="30" fillId="0" borderId="0"/>
    <xf numFmtId="0" fontId="9" fillId="0" borderId="0"/>
    <xf numFmtId="0" fontId="30" fillId="0" borderId="0"/>
    <xf numFmtId="0" fontId="9" fillId="0" borderId="0"/>
    <xf numFmtId="0" fontId="9" fillId="0" borderId="0"/>
    <xf numFmtId="0" fontId="30" fillId="0" borderId="0"/>
    <xf numFmtId="0" fontId="9" fillId="0" borderId="0"/>
    <xf numFmtId="0" fontId="30" fillId="0" borderId="0"/>
    <xf numFmtId="0" fontId="9" fillId="0" borderId="0"/>
    <xf numFmtId="0" fontId="9" fillId="0" borderId="0"/>
    <xf numFmtId="0" fontId="30" fillId="0" borderId="0"/>
    <xf numFmtId="0" fontId="9" fillId="0" borderId="0"/>
    <xf numFmtId="0" fontId="9" fillId="0" borderId="0"/>
    <xf numFmtId="0" fontId="30" fillId="0" borderId="0"/>
    <xf numFmtId="0" fontId="9" fillId="0" borderId="0"/>
    <xf numFmtId="0" fontId="9" fillId="0" borderId="0"/>
    <xf numFmtId="0" fontId="30" fillId="0" borderId="0"/>
    <xf numFmtId="0" fontId="9" fillId="0" borderId="0"/>
    <xf numFmtId="0" fontId="30" fillId="0" borderId="0"/>
    <xf numFmtId="0" fontId="9" fillId="0" borderId="0"/>
    <xf numFmtId="0" fontId="30" fillId="0" borderId="0"/>
    <xf numFmtId="0" fontId="9" fillId="0" borderId="0"/>
    <xf numFmtId="0" fontId="9" fillId="0" borderId="0"/>
    <xf numFmtId="0" fontId="30" fillId="0" borderId="0"/>
    <xf numFmtId="0" fontId="9" fillId="0" borderId="0"/>
    <xf numFmtId="0" fontId="55" fillId="0" borderId="0"/>
    <xf numFmtId="0" fontId="30" fillId="0" borderId="0"/>
    <xf numFmtId="0" fontId="9" fillId="0" borderId="0"/>
    <xf numFmtId="0" fontId="9" fillId="0" borderId="0"/>
    <xf numFmtId="0" fontId="30" fillId="0" borderId="0"/>
    <xf numFmtId="0" fontId="9" fillId="0" borderId="0"/>
    <xf numFmtId="0" fontId="9" fillId="0" borderId="0"/>
    <xf numFmtId="0" fontId="30" fillId="0" borderId="0"/>
    <xf numFmtId="0" fontId="9" fillId="0" borderId="0"/>
    <xf numFmtId="0" fontId="9" fillId="0" borderId="0"/>
    <xf numFmtId="0" fontId="30" fillId="0" borderId="0"/>
    <xf numFmtId="0" fontId="9" fillId="0" borderId="0"/>
    <xf numFmtId="0" fontId="30" fillId="0" borderId="0"/>
    <xf numFmtId="0" fontId="9" fillId="0" borderId="0"/>
    <xf numFmtId="0" fontId="9" fillId="0" borderId="0"/>
    <xf numFmtId="0" fontId="30" fillId="0" borderId="0"/>
    <xf numFmtId="0" fontId="9" fillId="0" borderId="0"/>
    <xf numFmtId="0" fontId="104"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30" fillId="0" borderId="0"/>
    <xf numFmtId="0" fontId="9" fillId="0" borderId="0"/>
    <xf numFmtId="0" fontId="9" fillId="0" borderId="0"/>
    <xf numFmtId="0" fontId="30" fillId="0" borderId="0"/>
    <xf numFmtId="0" fontId="9" fillId="0" borderId="0"/>
    <xf numFmtId="0" fontId="30" fillId="0" borderId="0"/>
    <xf numFmtId="0" fontId="9" fillId="0" borderId="0"/>
    <xf numFmtId="0" fontId="9" fillId="0" borderId="0"/>
    <xf numFmtId="0" fontId="30" fillId="0" borderId="0"/>
    <xf numFmtId="0" fontId="9" fillId="0" borderId="0"/>
    <xf numFmtId="0" fontId="30" fillId="0" borderId="0"/>
    <xf numFmtId="0" fontId="9" fillId="0" borderId="0"/>
    <xf numFmtId="0" fontId="9" fillId="0" borderId="0"/>
    <xf numFmtId="0" fontId="30" fillId="0" borderId="0"/>
    <xf numFmtId="0" fontId="9" fillId="0" borderId="0"/>
    <xf numFmtId="0" fontId="55" fillId="0" borderId="0"/>
    <xf numFmtId="212" fontId="112" fillId="0" borderId="0" applyFont="0" applyFill="0" applyBorder="0" applyAlignment="0" applyProtection="0"/>
    <xf numFmtId="0" fontId="30" fillId="0" borderId="0"/>
    <xf numFmtId="210" fontId="112" fillId="0" borderId="0" applyFont="0" applyFill="0" applyBorder="0" applyAlignment="0" applyProtection="0"/>
    <xf numFmtId="42" fontId="112" fillId="0" borderId="0" applyFont="0" applyFill="0" applyBorder="0" applyAlignment="0" applyProtection="0"/>
    <xf numFmtId="42" fontId="112" fillId="0" borderId="0" applyFont="0" applyFill="0" applyBorder="0" applyAlignment="0" applyProtection="0"/>
    <xf numFmtId="42" fontId="112" fillId="0" borderId="0" applyFont="0" applyFill="0" applyBorder="0" applyAlignment="0" applyProtection="0"/>
    <xf numFmtId="0" fontId="30" fillId="0" borderId="0" applyFill="0" applyBorder="0" applyAlignment="0" applyProtection="0"/>
    <xf numFmtId="0" fontId="37" fillId="0" borderId="0" applyFont="0" applyFill="0" applyBorder="0" applyAlignment="0" applyProtection="0"/>
    <xf numFmtId="0" fontId="102" fillId="0" borderId="0" applyFill="0" applyBorder="0" applyAlignment="0" applyProtection="0"/>
    <xf numFmtId="0" fontId="9" fillId="0" borderId="0" applyFill="0" applyBorder="0" applyAlignment="0" applyProtection="0"/>
    <xf numFmtId="0" fontId="103" fillId="0" borderId="0" applyFill="0" applyBorder="0" applyAlignment="0" applyProtection="0"/>
    <xf numFmtId="0" fontId="43" fillId="0" borderId="0" applyFill="0" applyBorder="0" applyAlignment="0" applyProtection="0"/>
    <xf numFmtId="0" fontId="30" fillId="0" borderId="0" applyFill="0" applyBorder="0" applyAlignment="0" applyProtection="0"/>
    <xf numFmtId="0" fontId="37" fillId="0" borderId="0" applyFont="0" applyFill="0" applyBorder="0" applyAlignment="0" applyProtection="0"/>
    <xf numFmtId="0" fontId="102" fillId="0" borderId="0" applyFill="0" applyBorder="0" applyAlignment="0" applyProtection="0"/>
    <xf numFmtId="0" fontId="9" fillId="0" borderId="0" applyFill="0" applyBorder="0" applyAlignment="0" applyProtection="0"/>
    <xf numFmtId="0" fontId="103" fillId="0" borderId="0" applyFill="0" applyBorder="0" applyAlignment="0" applyProtection="0"/>
    <xf numFmtId="0" fontId="43" fillId="0" borderId="0" applyFill="0" applyBorder="0" applyAlignment="0" applyProtection="0"/>
    <xf numFmtId="0" fontId="37" fillId="0" borderId="0"/>
    <xf numFmtId="0" fontId="55" fillId="0" borderId="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188" fontId="9" fillId="0" borderId="0" applyFill="0" applyBorder="0" applyAlignment="0" applyProtection="0"/>
    <xf numFmtId="42" fontId="112" fillId="0" borderId="0" applyFont="0" applyFill="0" applyBorder="0" applyAlignment="0" applyProtection="0"/>
    <xf numFmtId="212" fontId="112" fillId="0" borderId="0" applyFon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188" fontId="103" fillId="0" borderId="0" applyFill="0" applyBorder="0" applyAlignment="0" applyProtection="0"/>
    <xf numFmtId="188" fontId="43" fillId="0" borderId="0" applyFill="0" applyBorder="0" applyAlignment="0" applyProtection="0"/>
    <xf numFmtId="42" fontId="112" fillId="0" borderId="0" applyFont="0" applyFill="0" applyBorder="0" applyAlignment="0" applyProtection="0"/>
    <xf numFmtId="0" fontId="30" fillId="0" borderId="0"/>
    <xf numFmtId="0" fontId="9" fillId="0" borderId="0"/>
    <xf numFmtId="0" fontId="9" fillId="0" borderId="0"/>
    <xf numFmtId="0" fontId="30" fillId="0" borderId="0"/>
    <xf numFmtId="0" fontId="9" fillId="0" borderId="0"/>
    <xf numFmtId="0" fontId="55" fillId="0" borderId="0"/>
    <xf numFmtId="204" fontId="112" fillId="0" borderId="0" applyFont="0" applyFill="0" applyBorder="0" applyAlignment="0" applyProtection="0"/>
    <xf numFmtId="0" fontId="55" fillId="0" borderId="0"/>
    <xf numFmtId="0" fontId="37" fillId="0" borderId="0"/>
    <xf numFmtId="0" fontId="55" fillId="0" borderId="0"/>
    <xf numFmtId="0" fontId="55" fillId="0" borderId="0"/>
    <xf numFmtId="205" fontId="97" fillId="0" borderId="0" applyFont="0" applyFill="0" applyBorder="0" applyAlignment="0" applyProtection="0"/>
    <xf numFmtId="0" fontId="37" fillId="0" borderId="0"/>
    <xf numFmtId="206" fontId="30" fillId="0" borderId="0" applyFill="0" applyBorder="0" applyAlignment="0" applyProtection="0"/>
    <xf numFmtId="210" fontId="112" fillId="0" borderId="0" applyFont="0" applyFill="0" applyBorder="0" applyAlignment="0" applyProtection="0"/>
    <xf numFmtId="42" fontId="112" fillId="0" borderId="0" applyFont="0" applyFill="0" applyBorder="0" applyAlignment="0" applyProtection="0"/>
    <xf numFmtId="188" fontId="30" fillId="0" borderId="0" applyFill="0" applyBorder="0" applyAlignment="0" applyProtection="0"/>
    <xf numFmtId="213" fontId="97" fillId="0" borderId="0" applyFont="0" applyFill="0" applyBorder="0" applyAlignment="0" applyProtection="0"/>
    <xf numFmtId="205" fontId="97" fillId="0" borderId="0" applyFont="0" applyFill="0" applyBorder="0" applyAlignment="0" applyProtection="0"/>
    <xf numFmtId="188" fontId="102" fillId="0" borderId="0" applyFill="0" applyBorder="0" applyAlignment="0" applyProtection="0"/>
    <xf numFmtId="205" fontId="97" fillId="0" borderId="0" applyFont="0" applyFill="0" applyBorder="0" applyAlignment="0" applyProtection="0"/>
    <xf numFmtId="188" fontId="9" fillId="0" borderId="0" applyFill="0" applyBorder="0" applyAlignment="0" applyProtection="0"/>
    <xf numFmtId="188" fontId="103" fillId="0" borderId="0" applyFill="0" applyBorder="0" applyAlignment="0" applyProtection="0"/>
    <xf numFmtId="188" fontId="43" fillId="0" borderId="0" applyFill="0" applyBorder="0" applyAlignment="0" applyProtection="0"/>
    <xf numFmtId="205" fontId="97" fillId="0" borderId="0" applyFont="0" applyFill="0" applyBorder="0" applyAlignment="0" applyProtection="0"/>
    <xf numFmtId="205" fontId="97" fillId="0" borderId="0" applyFont="0" applyFill="0" applyBorder="0" applyAlignment="0" applyProtection="0"/>
    <xf numFmtId="213" fontId="97" fillId="0" borderId="0" applyFont="0" applyFill="0" applyBorder="0" applyAlignment="0" applyProtection="0"/>
    <xf numFmtId="205" fontId="97" fillId="0" borderId="0" applyFont="0" applyFill="0" applyBorder="0" applyAlignment="0" applyProtection="0"/>
    <xf numFmtId="205" fontId="97" fillId="0" borderId="0" applyFont="0" applyFill="0" applyBorder="0" applyAlignment="0" applyProtection="0"/>
    <xf numFmtId="205" fontId="97" fillId="0" borderId="0" applyFont="0" applyFill="0" applyBorder="0" applyAlignment="0" applyProtection="0"/>
    <xf numFmtId="214" fontId="97" fillId="0" borderId="0" applyFont="0" applyFill="0" applyBorder="0" applyAlignment="0" applyProtection="0"/>
    <xf numFmtId="202" fontId="30" fillId="0" borderId="0" applyFill="0" applyBorder="0" applyAlignment="0" applyProtection="0"/>
    <xf numFmtId="215" fontId="102" fillId="0" borderId="0" applyFill="0" applyBorder="0" applyAlignment="0" applyProtection="0"/>
    <xf numFmtId="202" fontId="9" fillId="0" borderId="0" applyFill="0" applyBorder="0" applyAlignment="0" applyProtection="0"/>
    <xf numFmtId="202" fontId="103" fillId="0" borderId="0" applyFill="0" applyBorder="0" applyAlignment="0" applyProtection="0"/>
    <xf numFmtId="202" fontId="43" fillId="0" borderId="0" applyFill="0" applyBorder="0" applyAlignment="0" applyProtection="0"/>
    <xf numFmtId="216" fontId="30" fillId="0" borderId="0" applyFill="0" applyBorder="0" applyAlignment="0" applyProtection="0"/>
    <xf numFmtId="217" fontId="112" fillId="0" borderId="0" applyFont="0" applyFill="0" applyBorder="0" applyAlignment="0" applyProtection="0"/>
    <xf numFmtId="43" fontId="112" fillId="0" borderId="0" applyFont="0" applyFill="0" applyBorder="0" applyAlignment="0" applyProtection="0"/>
    <xf numFmtId="173" fontId="112" fillId="0" borderId="0" applyFont="0" applyFill="0" applyBorder="0" applyAlignment="0" applyProtection="0"/>
    <xf numFmtId="218" fontId="102" fillId="0" borderId="0" applyFill="0" applyBorder="0" applyAlignment="0" applyProtection="0"/>
    <xf numFmtId="219" fontId="30" fillId="0" borderId="0" applyFill="0" applyBorder="0" applyAlignment="0" applyProtection="0"/>
    <xf numFmtId="220" fontId="102" fillId="0" borderId="0" applyFill="0" applyBorder="0" applyAlignment="0" applyProtection="0"/>
    <xf numFmtId="219" fontId="9" fillId="0" borderId="0" applyFill="0" applyBorder="0" applyAlignment="0" applyProtection="0"/>
    <xf numFmtId="219" fontId="103" fillId="0" borderId="0" applyFill="0" applyBorder="0" applyAlignment="0" applyProtection="0"/>
    <xf numFmtId="219" fontId="43" fillId="0" borderId="0" applyFill="0" applyBorder="0" applyAlignment="0" applyProtection="0"/>
    <xf numFmtId="221" fontId="112" fillId="0" borderId="0" applyFont="0" applyFill="0" applyBorder="0" applyAlignment="0" applyProtection="0"/>
    <xf numFmtId="222" fontId="112" fillId="0" borderId="0" applyFont="0" applyFill="0" applyBorder="0" applyAlignment="0" applyProtection="0"/>
    <xf numFmtId="197" fontId="112" fillId="0" borderId="0" applyFont="0" applyFill="0" applyBorder="0" applyAlignment="0" applyProtection="0"/>
    <xf numFmtId="222" fontId="112" fillId="0" borderId="0" applyFont="0" applyFill="0" applyBorder="0" applyAlignment="0" applyProtection="0"/>
    <xf numFmtId="219" fontId="30" fillId="0" borderId="0" applyFill="0" applyBorder="0" applyAlignment="0" applyProtection="0"/>
    <xf numFmtId="220" fontId="102" fillId="0" borderId="0" applyFill="0" applyBorder="0" applyAlignment="0" applyProtection="0"/>
    <xf numFmtId="219" fontId="9" fillId="0" borderId="0" applyFill="0" applyBorder="0" applyAlignment="0" applyProtection="0"/>
    <xf numFmtId="219" fontId="103" fillId="0" borderId="0" applyFill="0" applyBorder="0" applyAlignment="0" applyProtection="0"/>
    <xf numFmtId="219" fontId="43" fillId="0" borderId="0" applyFill="0" applyBorder="0" applyAlignment="0" applyProtection="0"/>
    <xf numFmtId="223" fontId="112" fillId="0" borderId="0" applyFont="0" applyFill="0" applyBorder="0" applyAlignment="0" applyProtection="0"/>
    <xf numFmtId="43" fontId="112" fillId="0" borderId="0" applyFont="0" applyFill="0" applyBorder="0" applyAlignment="0" applyProtection="0"/>
    <xf numFmtId="173" fontId="112" fillId="0" borderId="0" applyFont="0" applyFill="0" applyBorder="0" applyAlignment="0" applyProtection="0"/>
    <xf numFmtId="173" fontId="112" fillId="0" borderId="0" applyFont="0" applyFill="0" applyBorder="0" applyAlignment="0" applyProtection="0"/>
    <xf numFmtId="173" fontId="112" fillId="0" borderId="0" applyFont="0" applyFill="0" applyBorder="0" applyAlignment="0" applyProtection="0"/>
    <xf numFmtId="0" fontId="102" fillId="0" borderId="0" applyFill="0" applyBorder="0" applyAlignment="0" applyProtection="0"/>
    <xf numFmtId="43" fontId="112" fillId="0" borderId="0" applyFont="0" applyFill="0" applyBorder="0" applyAlignment="0" applyProtection="0"/>
    <xf numFmtId="0" fontId="102" fillId="0" borderId="0" applyFill="0" applyBorder="0" applyAlignment="0" applyProtection="0"/>
    <xf numFmtId="217" fontId="112" fillId="0" borderId="0" applyFont="0" applyFill="0" applyBorder="0" applyAlignment="0" applyProtection="0"/>
    <xf numFmtId="197" fontId="112" fillId="0" borderId="0" applyFont="0" applyFill="0" applyBorder="0" applyAlignment="0" applyProtection="0"/>
    <xf numFmtId="224" fontId="112" fillId="0" borderId="0" applyFont="0" applyFill="0" applyBorder="0" applyAlignment="0" applyProtection="0"/>
    <xf numFmtId="43" fontId="112" fillId="0" borderId="0" applyFont="0" applyFill="0" applyBorder="0" applyAlignment="0" applyProtection="0"/>
    <xf numFmtId="216" fontId="102" fillId="0" borderId="0" applyFill="0" applyBorder="0" applyAlignment="0" applyProtection="0"/>
    <xf numFmtId="43" fontId="112" fillId="0" borderId="0" applyFont="0" applyFill="0" applyBorder="0" applyAlignment="0" applyProtection="0"/>
    <xf numFmtId="225" fontId="30" fillId="0" borderId="0" applyFill="0" applyBorder="0" applyAlignment="0" applyProtection="0"/>
    <xf numFmtId="222" fontId="112" fillId="0" borderId="0" applyFont="0" applyFill="0" applyBorder="0" applyAlignment="0" applyProtection="0"/>
    <xf numFmtId="219" fontId="30" fillId="0" borderId="0" applyFill="0" applyBorder="0" applyAlignment="0" applyProtection="0"/>
    <xf numFmtId="221" fontId="112" fillId="0" borderId="0" applyFont="0" applyFill="0" applyBorder="0" applyAlignment="0" applyProtection="0"/>
    <xf numFmtId="220" fontId="102" fillId="0" borderId="0" applyFill="0" applyBorder="0" applyAlignment="0" applyProtection="0"/>
    <xf numFmtId="175" fontId="112" fillId="0" borderId="0" applyFont="0" applyFill="0" applyBorder="0" applyAlignment="0" applyProtection="0"/>
    <xf numFmtId="175" fontId="112" fillId="0" borderId="0" applyFont="0" applyFill="0" applyBorder="0" applyAlignment="0" applyProtection="0"/>
    <xf numFmtId="175" fontId="112" fillId="0" borderId="0" applyFont="0" applyFill="0" applyBorder="0" applyAlignment="0" applyProtection="0"/>
    <xf numFmtId="175" fontId="112" fillId="0" borderId="0" applyFont="0" applyFill="0" applyBorder="0" applyAlignment="0" applyProtection="0"/>
    <xf numFmtId="173" fontId="112" fillId="0" borderId="0" applyFont="0" applyFill="0" applyBorder="0" applyAlignment="0" applyProtection="0"/>
    <xf numFmtId="219" fontId="9" fillId="0" borderId="0" applyFill="0" applyBorder="0" applyAlignment="0" applyProtection="0"/>
    <xf numFmtId="219" fontId="103" fillId="0" borderId="0" applyFill="0" applyBorder="0" applyAlignment="0" applyProtection="0"/>
    <xf numFmtId="219" fontId="43" fillId="0" borderId="0" applyFill="0" applyBorder="0" applyAlignment="0" applyProtection="0"/>
    <xf numFmtId="175" fontId="112" fillId="0" borderId="0" applyFont="0" applyFill="0" applyBorder="0" applyAlignment="0" applyProtection="0"/>
    <xf numFmtId="197" fontId="112" fillId="0" borderId="0" applyFont="0" applyFill="0" applyBorder="0" applyAlignment="0" applyProtection="0"/>
    <xf numFmtId="0" fontId="112" fillId="0" borderId="0" applyFont="0" applyFill="0" applyBorder="0" applyAlignment="0" applyProtection="0"/>
    <xf numFmtId="173" fontId="112" fillId="0" borderId="0" applyFont="0" applyFill="0" applyBorder="0" applyAlignment="0" applyProtection="0"/>
    <xf numFmtId="173" fontId="112" fillId="0" borderId="0" applyFont="0" applyFill="0" applyBorder="0" applyAlignment="0" applyProtection="0"/>
    <xf numFmtId="173" fontId="112" fillId="0" borderId="0" applyFont="0" applyFill="0" applyBorder="0" applyAlignment="0" applyProtection="0"/>
    <xf numFmtId="223" fontId="112" fillId="0" borderId="0" applyFont="0" applyFill="0" applyBorder="0" applyAlignment="0" applyProtection="0"/>
    <xf numFmtId="197" fontId="112" fillId="0" borderId="0" applyFont="0" applyFill="0" applyBorder="0" applyAlignment="0" applyProtection="0"/>
    <xf numFmtId="0" fontId="112" fillId="0" borderId="0" applyFont="0" applyFill="0" applyBorder="0" applyAlignment="0" applyProtection="0"/>
    <xf numFmtId="226" fontId="102" fillId="0" borderId="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224" fontId="112" fillId="0" borderId="0" applyFont="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225" fontId="9" fillId="0" borderId="0" applyFill="0" applyBorder="0" applyAlignment="0" applyProtection="0"/>
    <xf numFmtId="225" fontId="103" fillId="0" borderId="0" applyFill="0" applyBorder="0" applyAlignment="0" applyProtection="0"/>
    <xf numFmtId="225" fontId="43" fillId="0" borderId="0" applyFill="0" applyBorder="0" applyAlignment="0" applyProtection="0"/>
    <xf numFmtId="197" fontId="112" fillId="0" borderId="0" applyFont="0" applyFill="0" applyBorder="0" applyAlignment="0" applyProtection="0"/>
    <xf numFmtId="219" fontId="30" fillId="0" borderId="0" applyFill="0" applyBorder="0" applyAlignment="0" applyProtection="0"/>
    <xf numFmtId="220" fontId="102" fillId="0" borderId="0" applyFill="0" applyBorder="0" applyAlignment="0" applyProtection="0"/>
    <xf numFmtId="219" fontId="9" fillId="0" borderId="0" applyFill="0" applyBorder="0" applyAlignment="0" applyProtection="0"/>
    <xf numFmtId="219" fontId="103" fillId="0" borderId="0" applyFill="0" applyBorder="0" applyAlignment="0" applyProtection="0"/>
    <xf numFmtId="219" fontId="43" fillId="0" borderId="0" applyFill="0" applyBorder="0" applyAlignment="0" applyProtection="0"/>
    <xf numFmtId="43" fontId="112" fillId="0" borderId="0" applyFont="0" applyFill="0" applyBorder="0" applyAlignment="0" applyProtection="0"/>
    <xf numFmtId="173" fontId="112" fillId="0" borderId="0" applyFont="0" applyFill="0" applyBorder="0" applyAlignment="0" applyProtection="0"/>
    <xf numFmtId="43" fontId="112" fillId="0" borderId="0" applyFont="0" applyFill="0" applyBorder="0" applyAlignment="0" applyProtection="0"/>
    <xf numFmtId="173" fontId="112" fillId="0" borderId="0" applyFont="0" applyFill="0" applyBorder="0" applyAlignment="0" applyProtection="0"/>
    <xf numFmtId="43" fontId="112" fillId="0" borderId="0" applyFont="0" applyFill="0" applyBorder="0" applyAlignment="0" applyProtection="0"/>
    <xf numFmtId="197" fontId="112" fillId="0" borderId="0" applyFont="0" applyFill="0" applyBorder="0" applyAlignment="0" applyProtection="0"/>
    <xf numFmtId="0" fontId="102" fillId="0" borderId="0" applyFill="0" applyBorder="0" applyAlignment="0" applyProtection="0"/>
    <xf numFmtId="173" fontId="112" fillId="0" borderId="0" applyFont="0" applyFill="0" applyBorder="0" applyAlignment="0" applyProtection="0"/>
    <xf numFmtId="43" fontId="112" fillId="0" borderId="0" applyFont="0" applyFill="0" applyBorder="0" applyAlignment="0" applyProtection="0"/>
    <xf numFmtId="197" fontId="112" fillId="0" borderId="0" applyFont="0" applyFill="0" applyBorder="0" applyAlignment="0" applyProtection="0"/>
    <xf numFmtId="216" fontId="30" fillId="0" borderId="0" applyFill="0" applyBorder="0" applyAlignment="0" applyProtection="0"/>
    <xf numFmtId="218" fontId="102" fillId="0" borderId="0" applyFill="0" applyBorder="0" applyAlignment="0" applyProtection="0"/>
    <xf numFmtId="216" fontId="9" fillId="0" borderId="0" applyFill="0" applyBorder="0" applyAlignment="0" applyProtection="0"/>
    <xf numFmtId="216" fontId="103" fillId="0" borderId="0" applyFill="0" applyBorder="0" applyAlignment="0" applyProtection="0"/>
    <xf numFmtId="216" fontId="43" fillId="0" borderId="0" applyFill="0" applyBorder="0" applyAlignment="0" applyProtection="0"/>
    <xf numFmtId="173" fontId="112" fillId="0" borderId="0" applyFont="0" applyFill="0" applyBorder="0" applyAlignment="0" applyProtection="0"/>
    <xf numFmtId="224" fontId="112" fillId="0" borderId="0" applyFont="0" applyFill="0" applyBorder="0" applyAlignment="0" applyProtection="0"/>
    <xf numFmtId="216" fontId="9" fillId="0" borderId="0" applyFill="0" applyBorder="0" applyAlignment="0" applyProtection="0"/>
    <xf numFmtId="175" fontId="112" fillId="0" borderId="0" applyFont="0" applyFill="0" applyBorder="0" applyAlignment="0" applyProtection="0"/>
    <xf numFmtId="224" fontId="112" fillId="0" borderId="0" applyFont="0" applyFill="0" applyBorder="0" applyAlignment="0" applyProtection="0"/>
    <xf numFmtId="216" fontId="30" fillId="0" borderId="0" applyFill="0" applyBorder="0" applyAlignment="0" applyProtection="0"/>
    <xf numFmtId="218" fontId="102" fillId="0" borderId="0" applyFill="0" applyBorder="0" applyAlignment="0" applyProtection="0"/>
    <xf numFmtId="216" fontId="9" fillId="0" borderId="0" applyFill="0" applyBorder="0" applyAlignment="0" applyProtection="0"/>
    <xf numFmtId="216" fontId="103" fillId="0" borderId="0" applyFill="0" applyBorder="0" applyAlignment="0" applyProtection="0"/>
    <xf numFmtId="216" fontId="43" fillId="0" borderId="0" applyFill="0" applyBorder="0" applyAlignment="0" applyProtection="0"/>
    <xf numFmtId="216" fontId="103" fillId="0" borderId="0" applyFill="0" applyBorder="0" applyAlignment="0" applyProtection="0"/>
    <xf numFmtId="216" fontId="43" fillId="0" borderId="0" applyFill="0" applyBorder="0" applyAlignment="0" applyProtection="0"/>
    <xf numFmtId="43" fontId="112" fillId="0" borderId="0" applyFont="0" applyFill="0" applyBorder="0" applyAlignment="0" applyProtection="0"/>
    <xf numFmtId="197" fontId="112" fillId="0" borderId="0" applyFont="0" applyFill="0" applyBorder="0" applyAlignment="0" applyProtection="0"/>
    <xf numFmtId="0" fontId="30" fillId="0" borderId="0" applyFill="0" applyBorder="0" applyAlignment="0" applyProtection="0"/>
    <xf numFmtId="0" fontId="102" fillId="0" borderId="0" applyFill="0" applyBorder="0" applyAlignment="0" applyProtection="0"/>
    <xf numFmtId="0" fontId="9" fillId="0" borderId="0" applyFill="0" applyBorder="0" applyAlignment="0" applyProtection="0"/>
    <xf numFmtId="0" fontId="103" fillId="0" borderId="0" applyFill="0" applyBorder="0" applyAlignment="0" applyProtection="0"/>
    <xf numFmtId="0" fontId="43" fillId="0" borderId="0" applyFill="0" applyBorder="0" applyAlignment="0" applyProtection="0"/>
    <xf numFmtId="0" fontId="30" fillId="0" borderId="0" applyFill="0" applyBorder="0" applyAlignment="0" applyProtection="0"/>
    <xf numFmtId="0" fontId="102" fillId="0" borderId="0" applyFill="0" applyBorder="0" applyAlignment="0" applyProtection="0"/>
    <xf numFmtId="0" fontId="9" fillId="0" borderId="0" applyFill="0" applyBorder="0" applyAlignment="0" applyProtection="0"/>
    <xf numFmtId="0" fontId="103" fillId="0" borderId="0" applyFill="0" applyBorder="0" applyAlignment="0" applyProtection="0"/>
    <xf numFmtId="0" fontId="43" fillId="0" borderId="0" applyFill="0" applyBorder="0" applyAlignment="0" applyProtection="0"/>
    <xf numFmtId="223" fontId="112" fillId="0" borderId="0" applyFont="0" applyFill="0" applyBorder="0" applyAlignment="0" applyProtection="0"/>
    <xf numFmtId="43" fontId="112" fillId="0" borderId="0" applyFont="0" applyFill="0" applyBorder="0" applyAlignment="0" applyProtection="0"/>
    <xf numFmtId="197" fontId="112" fillId="0" borderId="0" applyFont="0" applyFill="0" applyBorder="0" applyAlignment="0" applyProtection="0"/>
    <xf numFmtId="43" fontId="112" fillId="0" borderId="0" applyFont="0" applyFill="0" applyBorder="0" applyAlignment="0" applyProtection="0"/>
    <xf numFmtId="173" fontId="112" fillId="0" borderId="0" applyFont="0" applyFill="0" applyBorder="0" applyAlignment="0" applyProtection="0"/>
    <xf numFmtId="224" fontId="112" fillId="0" borderId="0" applyFont="0" applyFill="0" applyBorder="0" applyAlignment="0" applyProtection="0"/>
    <xf numFmtId="222" fontId="112" fillId="0" borderId="0" applyFont="0" applyFill="0" applyBorder="0" applyAlignment="0" applyProtection="0"/>
    <xf numFmtId="43" fontId="112" fillId="0" borderId="0" applyFont="0" applyFill="0" applyBorder="0" applyAlignment="0" applyProtection="0"/>
    <xf numFmtId="222" fontId="112" fillId="0" borderId="0" applyFont="0" applyFill="0" applyBorder="0" applyAlignment="0" applyProtection="0"/>
    <xf numFmtId="197" fontId="112" fillId="0" borderId="0" applyFont="0" applyFill="0" applyBorder="0" applyAlignment="0" applyProtection="0"/>
    <xf numFmtId="222" fontId="112" fillId="0" borderId="0" applyFont="0" applyFill="0" applyBorder="0" applyAlignment="0" applyProtection="0"/>
    <xf numFmtId="197" fontId="112" fillId="0" borderId="0" applyFont="0" applyFill="0" applyBorder="0" applyAlignment="0" applyProtection="0"/>
    <xf numFmtId="227" fontId="112" fillId="0" borderId="0" applyFont="0" applyFill="0" applyBorder="0" applyAlignment="0" applyProtection="0"/>
    <xf numFmtId="228" fontId="112" fillId="0" borderId="0" applyFont="0" applyFill="0" applyBorder="0" applyAlignment="0" applyProtection="0"/>
    <xf numFmtId="216" fontId="102" fillId="0" borderId="0" applyFill="0" applyBorder="0" applyAlignment="0" applyProtection="0"/>
    <xf numFmtId="224" fontId="112" fillId="0" borderId="0" applyFont="0" applyFill="0" applyBorder="0" applyAlignment="0" applyProtection="0"/>
    <xf numFmtId="216" fontId="102" fillId="0" borderId="0" applyFill="0" applyBorder="0" applyAlignment="0" applyProtection="0"/>
    <xf numFmtId="43" fontId="112" fillId="0" borderId="0" applyFont="0" applyFill="0" applyBorder="0" applyAlignment="0" applyProtection="0"/>
    <xf numFmtId="216" fontId="30" fillId="0" borderId="0" applyFill="0" applyBorder="0" applyAlignment="0" applyProtection="0"/>
    <xf numFmtId="218" fontId="102" fillId="0" borderId="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216" fontId="9" fillId="0" borderId="0" applyFill="0" applyBorder="0" applyAlignment="0" applyProtection="0"/>
    <xf numFmtId="216" fontId="103" fillId="0" borderId="0" applyFill="0" applyBorder="0" applyAlignment="0" applyProtection="0"/>
    <xf numFmtId="216" fontId="43" fillId="0" borderId="0" applyFill="0" applyBorder="0" applyAlignment="0" applyProtection="0"/>
    <xf numFmtId="223" fontId="112" fillId="0" borderId="0" applyFont="0" applyFill="0" applyBorder="0" applyAlignment="0" applyProtection="0"/>
    <xf numFmtId="197" fontId="112" fillId="0" borderId="0" applyFont="0" applyFill="0" applyBorder="0" applyAlignment="0" applyProtection="0"/>
    <xf numFmtId="201" fontId="30" fillId="0" borderId="0" applyFill="0" applyBorder="0" applyAlignment="0" applyProtection="0"/>
    <xf numFmtId="201" fontId="102" fillId="0" borderId="0" applyFill="0" applyBorder="0" applyAlignment="0" applyProtection="0"/>
    <xf numFmtId="201" fontId="9" fillId="0" borderId="0" applyFill="0" applyBorder="0" applyAlignment="0" applyProtection="0"/>
    <xf numFmtId="201" fontId="103" fillId="0" borderId="0" applyFill="0" applyBorder="0" applyAlignment="0" applyProtection="0"/>
    <xf numFmtId="201" fontId="43" fillId="0" borderId="0" applyFill="0" applyBorder="0" applyAlignment="0" applyProtection="0"/>
    <xf numFmtId="206" fontId="30" fillId="0" borderId="0" applyFill="0" applyBorder="0" applyAlignment="0" applyProtection="0"/>
    <xf numFmtId="210" fontId="112" fillId="0" borderId="0" applyFont="0" applyFill="0" applyBorder="0" applyAlignment="0" applyProtection="0"/>
    <xf numFmtId="42" fontId="112" fillId="0" borderId="0" applyFont="0" applyFill="0" applyBorder="0" applyAlignment="0" applyProtection="0"/>
    <xf numFmtId="206" fontId="102" fillId="0" borderId="0" applyFill="0" applyBorder="0" applyAlignment="0" applyProtection="0"/>
    <xf numFmtId="204" fontId="112" fillId="0" borderId="0" applyFont="0" applyFill="0" applyBorder="0" applyAlignment="0" applyProtection="0"/>
    <xf numFmtId="209" fontId="102" fillId="0" borderId="0" applyFill="0" applyBorder="0" applyAlignment="0" applyProtection="0"/>
    <xf numFmtId="42" fontId="112" fillId="0" borderId="0" applyFont="0" applyFill="0" applyBorder="0" applyAlignment="0" applyProtection="0"/>
    <xf numFmtId="209" fontId="102" fillId="0" borderId="0" applyFill="0" applyBorder="0" applyAlignment="0" applyProtection="0"/>
    <xf numFmtId="42" fontId="112" fillId="0" borderId="0" applyFont="0" applyFill="0" applyBorder="0" applyAlignment="0" applyProtection="0"/>
    <xf numFmtId="212" fontId="112" fillId="0" borderId="0" applyFont="0" applyFill="0" applyBorder="0" applyAlignment="0" applyProtection="0"/>
    <xf numFmtId="42" fontId="112" fillId="0" borderId="0" applyFont="0" applyFill="0" applyBorder="0" applyAlignment="0" applyProtection="0"/>
    <xf numFmtId="206" fontId="102" fillId="0" borderId="0" applyFill="0" applyBorder="0" applyAlignment="0" applyProtection="0"/>
    <xf numFmtId="42" fontId="112" fillId="0" borderId="0" applyFont="0" applyFill="0" applyBorder="0" applyAlignment="0" applyProtection="0"/>
    <xf numFmtId="212" fontId="112" fillId="0" borderId="0" applyFont="0" applyFill="0" applyBorder="0" applyAlignment="0" applyProtection="0"/>
    <xf numFmtId="208" fontId="97" fillId="0" borderId="0" applyFont="0" applyFill="0" applyBorder="0" applyAlignment="0" applyProtection="0"/>
    <xf numFmtId="208" fontId="97" fillId="0" borderId="0" applyFont="0" applyFill="0" applyBorder="0" applyAlignment="0" applyProtection="0"/>
    <xf numFmtId="210" fontId="112" fillId="0" borderId="0" applyFont="0" applyFill="0" applyBorder="0" applyAlignment="0" applyProtection="0"/>
    <xf numFmtId="211" fontId="112" fillId="0" borderId="0" applyFont="0" applyFill="0" applyBorder="0" applyAlignment="0" applyProtection="0"/>
    <xf numFmtId="211" fontId="112" fillId="0" borderId="0" applyFont="0" applyFill="0" applyBorder="0" applyAlignment="0" applyProtection="0"/>
    <xf numFmtId="211" fontId="112" fillId="0" borderId="0" applyFont="0" applyFill="0" applyBorder="0" applyAlignment="0" applyProtection="0"/>
    <xf numFmtId="204" fontId="112" fillId="0" borderId="0" applyFont="0" applyFill="0" applyBorder="0" applyAlignment="0" applyProtection="0"/>
    <xf numFmtId="212" fontId="112" fillId="0" borderId="0" applyFont="0" applyFill="0" applyBorder="0" applyAlignment="0" applyProtection="0"/>
    <xf numFmtId="42" fontId="112" fillId="0" borderId="0" applyFont="0" applyFill="0" applyBorder="0" applyAlignment="0" applyProtection="0"/>
    <xf numFmtId="42" fontId="112" fillId="0" borderId="0" applyFont="0" applyFill="0" applyBorder="0" applyAlignment="0" applyProtection="0"/>
    <xf numFmtId="42" fontId="112" fillId="0" borderId="0" applyFont="0" applyFill="0" applyBorder="0" applyAlignment="0" applyProtection="0"/>
    <xf numFmtId="209" fontId="102" fillId="0" borderId="0" applyFill="0" applyBorder="0" applyAlignment="0" applyProtection="0"/>
    <xf numFmtId="42" fontId="112" fillId="0" borderId="0" applyFont="0" applyFill="0" applyBorder="0" applyAlignment="0" applyProtection="0"/>
    <xf numFmtId="42" fontId="112" fillId="0" borderId="0" applyFont="0" applyFill="0" applyBorder="0" applyAlignment="0" applyProtection="0"/>
    <xf numFmtId="42" fontId="112" fillId="0" borderId="0" applyFont="0" applyFill="0" applyBorder="0" applyAlignment="0" applyProtection="0"/>
    <xf numFmtId="212" fontId="112" fillId="0" borderId="0" applyFont="0" applyFill="0" applyBorder="0" applyAlignment="0" applyProtection="0"/>
    <xf numFmtId="206" fontId="9" fillId="0" borderId="0" applyFill="0" applyBorder="0" applyAlignment="0" applyProtection="0"/>
    <xf numFmtId="42" fontId="112" fillId="0" borderId="0" applyFont="0" applyFill="0" applyBorder="0" applyAlignment="0" applyProtection="0"/>
    <xf numFmtId="212" fontId="112" fillId="0" borderId="0" applyFont="0" applyFill="0" applyBorder="0" applyAlignment="0" applyProtection="0"/>
    <xf numFmtId="206" fontId="30" fillId="0" borderId="0" applyFill="0" applyBorder="0" applyAlignment="0" applyProtection="0"/>
    <xf numFmtId="206" fontId="102" fillId="0" borderId="0" applyFill="0" applyBorder="0" applyAlignment="0" applyProtection="0"/>
    <xf numFmtId="206" fontId="9" fillId="0" borderId="0" applyFill="0" applyBorder="0" applyAlignment="0" applyProtection="0"/>
    <xf numFmtId="206" fontId="103" fillId="0" borderId="0" applyFill="0" applyBorder="0" applyAlignment="0" applyProtection="0"/>
    <xf numFmtId="206" fontId="43" fillId="0" borderId="0" applyFill="0" applyBorder="0" applyAlignment="0" applyProtection="0"/>
    <xf numFmtId="206" fontId="103" fillId="0" borderId="0" applyFill="0" applyBorder="0" applyAlignment="0" applyProtection="0"/>
    <xf numFmtId="206" fontId="43" fillId="0" borderId="0" applyFill="0" applyBorder="0" applyAlignment="0" applyProtection="0"/>
    <xf numFmtId="42" fontId="112" fillId="0" borderId="0" applyFont="0" applyFill="0" applyBorder="0" applyAlignment="0" applyProtection="0"/>
    <xf numFmtId="42" fontId="112" fillId="0" borderId="0" applyFont="0" applyFill="0" applyBorder="0" applyAlignment="0" applyProtection="0"/>
    <xf numFmtId="209" fontId="30" fillId="0" borderId="0" applyFill="0" applyBorder="0" applyAlignment="0" applyProtection="0"/>
    <xf numFmtId="209" fontId="102" fillId="0" borderId="0" applyFill="0" applyBorder="0" applyAlignment="0" applyProtection="0"/>
    <xf numFmtId="209" fontId="9" fillId="0" borderId="0" applyFill="0" applyBorder="0" applyAlignment="0" applyProtection="0"/>
    <xf numFmtId="209" fontId="103" fillId="0" borderId="0" applyFill="0" applyBorder="0" applyAlignment="0" applyProtection="0"/>
    <xf numFmtId="209" fontId="43" fillId="0" borderId="0" applyFill="0" applyBorder="0" applyAlignment="0" applyProtection="0"/>
    <xf numFmtId="209" fontId="30" fillId="0" borderId="0" applyFill="0" applyBorder="0" applyAlignment="0" applyProtection="0"/>
    <xf numFmtId="209" fontId="102" fillId="0" borderId="0" applyFill="0" applyBorder="0" applyAlignment="0" applyProtection="0"/>
    <xf numFmtId="209" fontId="9" fillId="0" borderId="0" applyFill="0" applyBorder="0" applyAlignment="0" applyProtection="0"/>
    <xf numFmtId="209" fontId="103" fillId="0" borderId="0" applyFill="0" applyBorder="0" applyAlignment="0" applyProtection="0"/>
    <xf numFmtId="209" fontId="43" fillId="0" borderId="0" applyFill="0" applyBorder="0" applyAlignment="0" applyProtection="0"/>
    <xf numFmtId="204" fontId="112" fillId="0" borderId="0" applyFont="0" applyFill="0" applyBorder="0" applyAlignment="0" applyProtection="0"/>
    <xf numFmtId="42" fontId="112" fillId="0" borderId="0" applyFont="0" applyFill="0" applyBorder="0" applyAlignment="0" applyProtection="0"/>
    <xf numFmtId="42" fontId="112" fillId="0" borderId="0" applyFont="0" applyFill="0" applyBorder="0" applyAlignment="0" applyProtection="0"/>
    <xf numFmtId="210" fontId="112" fillId="0" borderId="0" applyFont="0" applyFill="0" applyBorder="0" applyAlignment="0" applyProtection="0"/>
    <xf numFmtId="42" fontId="112" fillId="0" borderId="0" applyFont="0" applyFill="0" applyBorder="0" applyAlignment="0" applyProtection="0"/>
    <xf numFmtId="42" fontId="112" fillId="0" borderId="0" applyFont="0" applyFill="0" applyBorder="0" applyAlignment="0" applyProtection="0"/>
    <xf numFmtId="42" fontId="112" fillId="0" borderId="0" applyFont="0" applyFill="0" applyBorder="0" applyAlignment="0" applyProtection="0"/>
    <xf numFmtId="212" fontId="112" fillId="0" borderId="0" applyFont="0" applyFill="0" applyBorder="0" applyAlignment="0" applyProtection="0"/>
    <xf numFmtId="229" fontId="30" fillId="0" borderId="0" applyFill="0" applyBorder="0" applyAlignment="0" applyProtection="0"/>
    <xf numFmtId="229" fontId="102" fillId="0" borderId="0" applyFill="0" applyBorder="0" applyAlignment="0" applyProtection="0"/>
    <xf numFmtId="230" fontId="112" fillId="0" borderId="0" applyFont="0" applyFill="0" applyBorder="0" applyAlignment="0" applyProtection="0"/>
    <xf numFmtId="230" fontId="112" fillId="0" borderId="0" applyFont="0" applyFill="0" applyBorder="0" applyAlignment="0" applyProtection="0"/>
    <xf numFmtId="230" fontId="112" fillId="0" borderId="0" applyFont="0" applyFill="0" applyBorder="0" applyAlignment="0" applyProtection="0"/>
    <xf numFmtId="230" fontId="112" fillId="0" borderId="0" applyFont="0" applyFill="0" applyBorder="0" applyAlignment="0" applyProtection="0"/>
    <xf numFmtId="231" fontId="30" fillId="0" borderId="0" applyFill="0" applyBorder="0" applyAlignment="0" applyProtection="0"/>
    <xf numFmtId="232" fontId="116" fillId="0" borderId="0" applyFont="0" applyFill="0" applyBorder="0" applyAlignment="0" applyProtection="0"/>
    <xf numFmtId="231" fontId="102" fillId="0" borderId="0" applyFill="0" applyBorder="0" applyAlignment="0" applyProtection="0"/>
    <xf numFmtId="231" fontId="9" fillId="0" borderId="0" applyFill="0" applyBorder="0" applyAlignment="0" applyProtection="0"/>
    <xf numFmtId="231" fontId="103" fillId="0" borderId="0" applyFill="0" applyBorder="0" applyAlignment="0" applyProtection="0"/>
    <xf numFmtId="231" fontId="43" fillId="0" borderId="0" applyFill="0" applyBorder="0" applyAlignment="0" applyProtection="0"/>
    <xf numFmtId="233" fontId="112" fillId="0" borderId="0" applyFont="0" applyFill="0" applyBorder="0" applyAlignment="0" applyProtection="0"/>
    <xf numFmtId="230" fontId="112" fillId="0" borderId="0" applyFont="0" applyFill="0" applyBorder="0" applyAlignment="0" applyProtection="0"/>
    <xf numFmtId="230" fontId="112" fillId="0" borderId="0" applyFont="0" applyFill="0" applyBorder="0" applyAlignment="0" applyProtection="0"/>
    <xf numFmtId="230" fontId="112" fillId="0" borderId="0" applyFont="0" applyFill="0" applyBorder="0" applyAlignment="0" applyProtection="0"/>
    <xf numFmtId="229" fontId="9" fillId="0" borderId="0" applyFill="0" applyBorder="0" applyAlignment="0" applyProtection="0"/>
    <xf numFmtId="229" fontId="103" fillId="0" borderId="0" applyFill="0" applyBorder="0" applyAlignment="0" applyProtection="0"/>
    <xf numFmtId="229" fontId="43" fillId="0" borderId="0" applyFill="0" applyBorder="0" applyAlignment="0" applyProtection="0"/>
    <xf numFmtId="230" fontId="112" fillId="0" borderId="0" applyFont="0" applyFill="0" applyBorder="0" applyAlignment="0" applyProtection="0"/>
    <xf numFmtId="231" fontId="30" fillId="0" borderId="0" applyFill="0" applyBorder="0" applyAlignment="0" applyProtection="0"/>
    <xf numFmtId="231" fontId="102" fillId="0" borderId="0" applyFill="0" applyBorder="0" applyAlignment="0" applyProtection="0"/>
    <xf numFmtId="231" fontId="9" fillId="0" borderId="0" applyFill="0" applyBorder="0" applyAlignment="0" applyProtection="0"/>
    <xf numFmtId="231" fontId="103" fillId="0" borderId="0" applyFill="0" applyBorder="0" applyAlignment="0" applyProtection="0"/>
    <xf numFmtId="231" fontId="43" fillId="0" borderId="0" applyFill="0" applyBorder="0" applyAlignment="0" applyProtection="0"/>
    <xf numFmtId="234" fontId="112" fillId="0" borderId="0" applyFont="0" applyFill="0" applyBorder="0" applyAlignment="0" applyProtection="0"/>
    <xf numFmtId="206" fontId="102" fillId="0" borderId="0" applyFill="0" applyBorder="0" applyAlignment="0" applyProtection="0"/>
    <xf numFmtId="212" fontId="112" fillId="0" borderId="0" applyFont="0" applyFill="0" applyBorder="0" applyAlignment="0" applyProtection="0"/>
    <xf numFmtId="206" fontId="102" fillId="0" borderId="0" applyFill="0" applyBorder="0" applyAlignment="0" applyProtection="0"/>
    <xf numFmtId="42" fontId="112" fillId="0" borderId="0" applyFont="0" applyFill="0" applyBorder="0" applyAlignment="0" applyProtection="0"/>
    <xf numFmtId="42" fontId="112" fillId="0" borderId="0" applyFont="0" applyFill="0" applyBorder="0" applyAlignment="0" applyProtection="0"/>
    <xf numFmtId="204" fontId="112" fillId="0" borderId="0" applyFont="0" applyFill="0" applyBorder="0" applyAlignment="0" applyProtection="0"/>
    <xf numFmtId="42" fontId="112" fillId="0" borderId="0" applyFont="0" applyFill="0" applyBorder="0" applyAlignment="0" applyProtection="0"/>
    <xf numFmtId="216" fontId="30" fillId="0" borderId="0" applyFill="0" applyBorder="0" applyAlignment="0" applyProtection="0"/>
    <xf numFmtId="217" fontId="112" fillId="0" borderId="0" applyFont="0" applyFill="0" applyBorder="0" applyAlignment="0" applyProtection="0"/>
    <xf numFmtId="43" fontId="112" fillId="0" borderId="0" applyFont="0" applyFill="0" applyBorder="0" applyAlignment="0" applyProtection="0"/>
    <xf numFmtId="173" fontId="112" fillId="0" borderId="0" applyFont="0" applyFill="0" applyBorder="0" applyAlignment="0" applyProtection="0"/>
    <xf numFmtId="218" fontId="102" fillId="0" borderId="0" applyFill="0" applyBorder="0" applyAlignment="0" applyProtection="0"/>
    <xf numFmtId="219" fontId="30" fillId="0" borderId="0" applyFill="0" applyBorder="0" applyAlignment="0" applyProtection="0"/>
    <xf numFmtId="220" fontId="102" fillId="0" borderId="0" applyFill="0" applyBorder="0" applyAlignment="0" applyProtection="0"/>
    <xf numFmtId="219" fontId="9" fillId="0" borderId="0" applyFill="0" applyBorder="0" applyAlignment="0" applyProtection="0"/>
    <xf numFmtId="219" fontId="103" fillId="0" borderId="0" applyFill="0" applyBorder="0" applyAlignment="0" applyProtection="0"/>
    <xf numFmtId="219" fontId="43" fillId="0" borderId="0" applyFill="0" applyBorder="0" applyAlignment="0" applyProtection="0"/>
    <xf numFmtId="221" fontId="112" fillId="0" borderId="0" applyFont="0" applyFill="0" applyBorder="0" applyAlignment="0" applyProtection="0"/>
    <xf numFmtId="222" fontId="112" fillId="0" borderId="0" applyFont="0" applyFill="0" applyBorder="0" applyAlignment="0" applyProtection="0"/>
    <xf numFmtId="197" fontId="112" fillId="0" borderId="0" applyFont="0" applyFill="0" applyBorder="0" applyAlignment="0" applyProtection="0"/>
    <xf numFmtId="222" fontId="112" fillId="0" borderId="0" applyFont="0" applyFill="0" applyBorder="0" applyAlignment="0" applyProtection="0"/>
    <xf numFmtId="219" fontId="30" fillId="0" borderId="0" applyFill="0" applyBorder="0" applyAlignment="0" applyProtection="0"/>
    <xf numFmtId="220" fontId="102" fillId="0" borderId="0" applyFill="0" applyBorder="0" applyAlignment="0" applyProtection="0"/>
    <xf numFmtId="219" fontId="9" fillId="0" borderId="0" applyFill="0" applyBorder="0" applyAlignment="0" applyProtection="0"/>
    <xf numFmtId="219" fontId="103" fillId="0" borderId="0" applyFill="0" applyBorder="0" applyAlignment="0" applyProtection="0"/>
    <xf numFmtId="219" fontId="43" fillId="0" borderId="0" applyFill="0" applyBorder="0" applyAlignment="0" applyProtection="0"/>
    <xf numFmtId="223" fontId="112" fillId="0" borderId="0" applyFont="0" applyFill="0" applyBorder="0" applyAlignment="0" applyProtection="0"/>
    <xf numFmtId="43" fontId="112" fillId="0" borderId="0" applyFont="0" applyFill="0" applyBorder="0" applyAlignment="0" applyProtection="0"/>
    <xf numFmtId="173" fontId="112" fillId="0" borderId="0" applyFont="0" applyFill="0" applyBorder="0" applyAlignment="0" applyProtection="0"/>
    <xf numFmtId="173" fontId="112" fillId="0" borderId="0" applyFont="0" applyFill="0" applyBorder="0" applyAlignment="0" applyProtection="0"/>
    <xf numFmtId="173" fontId="112" fillId="0" borderId="0" applyFont="0" applyFill="0" applyBorder="0" applyAlignment="0" applyProtection="0"/>
    <xf numFmtId="0" fontId="102" fillId="0" borderId="0" applyFill="0" applyBorder="0" applyAlignment="0" applyProtection="0"/>
    <xf numFmtId="43" fontId="112" fillId="0" borderId="0" applyFont="0" applyFill="0" applyBorder="0" applyAlignment="0" applyProtection="0"/>
    <xf numFmtId="0" fontId="102" fillId="0" borderId="0" applyFill="0" applyBorder="0" applyAlignment="0" applyProtection="0"/>
    <xf numFmtId="217" fontId="112" fillId="0" borderId="0" applyFont="0" applyFill="0" applyBorder="0" applyAlignment="0" applyProtection="0"/>
    <xf numFmtId="197" fontId="112" fillId="0" borderId="0" applyFont="0" applyFill="0" applyBorder="0" applyAlignment="0" applyProtection="0"/>
    <xf numFmtId="224" fontId="112" fillId="0" borderId="0" applyFont="0" applyFill="0" applyBorder="0" applyAlignment="0" applyProtection="0"/>
    <xf numFmtId="43" fontId="112" fillId="0" borderId="0" applyFont="0" applyFill="0" applyBorder="0" applyAlignment="0" applyProtection="0"/>
    <xf numFmtId="216" fontId="102" fillId="0" borderId="0" applyFill="0" applyBorder="0" applyAlignment="0" applyProtection="0"/>
    <xf numFmtId="43" fontId="112" fillId="0" borderId="0" applyFont="0" applyFill="0" applyBorder="0" applyAlignment="0" applyProtection="0"/>
    <xf numFmtId="225" fontId="30" fillId="0" borderId="0" applyFill="0" applyBorder="0" applyAlignment="0" applyProtection="0"/>
    <xf numFmtId="222" fontId="112" fillId="0" borderId="0" applyFont="0" applyFill="0" applyBorder="0" applyAlignment="0" applyProtection="0"/>
    <xf numFmtId="219" fontId="30" fillId="0" borderId="0" applyFill="0" applyBorder="0" applyAlignment="0" applyProtection="0"/>
    <xf numFmtId="221" fontId="112" fillId="0" borderId="0" applyFont="0" applyFill="0" applyBorder="0" applyAlignment="0" applyProtection="0"/>
    <xf numFmtId="220" fontId="102" fillId="0" borderId="0" applyFill="0" applyBorder="0" applyAlignment="0" applyProtection="0"/>
    <xf numFmtId="175" fontId="112" fillId="0" borderId="0" applyFont="0" applyFill="0" applyBorder="0" applyAlignment="0" applyProtection="0"/>
    <xf numFmtId="175" fontId="112" fillId="0" borderId="0" applyFont="0" applyFill="0" applyBorder="0" applyAlignment="0" applyProtection="0"/>
    <xf numFmtId="175" fontId="112" fillId="0" borderId="0" applyFont="0" applyFill="0" applyBorder="0" applyAlignment="0" applyProtection="0"/>
    <xf numFmtId="175" fontId="112" fillId="0" borderId="0" applyFont="0" applyFill="0" applyBorder="0" applyAlignment="0" applyProtection="0"/>
    <xf numFmtId="173" fontId="112" fillId="0" borderId="0" applyFont="0" applyFill="0" applyBorder="0" applyAlignment="0" applyProtection="0"/>
    <xf numFmtId="219" fontId="9" fillId="0" borderId="0" applyFill="0" applyBorder="0" applyAlignment="0" applyProtection="0"/>
    <xf numFmtId="219" fontId="103" fillId="0" borderId="0" applyFill="0" applyBorder="0" applyAlignment="0" applyProtection="0"/>
    <xf numFmtId="219" fontId="43" fillId="0" borderId="0" applyFill="0" applyBorder="0" applyAlignment="0" applyProtection="0"/>
    <xf numFmtId="175" fontId="112" fillId="0" borderId="0" applyFont="0" applyFill="0" applyBorder="0" applyAlignment="0" applyProtection="0"/>
    <xf numFmtId="197" fontId="112" fillId="0" borderId="0" applyFont="0" applyFill="0" applyBorder="0" applyAlignment="0" applyProtection="0"/>
    <xf numFmtId="0" fontId="112" fillId="0" borderId="0" applyFont="0" applyFill="0" applyBorder="0" applyAlignment="0" applyProtection="0"/>
    <xf numFmtId="173" fontId="112" fillId="0" borderId="0" applyFont="0" applyFill="0" applyBorder="0" applyAlignment="0" applyProtection="0"/>
    <xf numFmtId="173" fontId="112" fillId="0" borderId="0" applyFont="0" applyFill="0" applyBorder="0" applyAlignment="0" applyProtection="0"/>
    <xf numFmtId="173" fontId="112" fillId="0" borderId="0" applyFont="0" applyFill="0" applyBorder="0" applyAlignment="0" applyProtection="0"/>
    <xf numFmtId="223" fontId="112" fillId="0" borderId="0" applyFont="0" applyFill="0" applyBorder="0" applyAlignment="0" applyProtection="0"/>
    <xf numFmtId="197" fontId="112" fillId="0" borderId="0" applyFont="0" applyFill="0" applyBorder="0" applyAlignment="0" applyProtection="0"/>
    <xf numFmtId="0" fontId="112" fillId="0" borderId="0" applyFont="0" applyFill="0" applyBorder="0" applyAlignment="0" applyProtection="0"/>
    <xf numFmtId="226" fontId="102" fillId="0" borderId="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224" fontId="112" fillId="0" borderId="0" applyFont="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225" fontId="9" fillId="0" borderId="0" applyFill="0" applyBorder="0" applyAlignment="0" applyProtection="0"/>
    <xf numFmtId="225" fontId="103" fillId="0" borderId="0" applyFill="0" applyBorder="0" applyAlignment="0" applyProtection="0"/>
    <xf numFmtId="225" fontId="43" fillId="0" borderId="0" applyFill="0" applyBorder="0" applyAlignment="0" applyProtection="0"/>
    <xf numFmtId="197" fontId="112" fillId="0" borderId="0" applyFont="0" applyFill="0" applyBorder="0" applyAlignment="0" applyProtection="0"/>
    <xf numFmtId="219" fontId="30" fillId="0" borderId="0" applyFill="0" applyBorder="0" applyAlignment="0" applyProtection="0"/>
    <xf numFmtId="220" fontId="102" fillId="0" borderId="0" applyFill="0" applyBorder="0" applyAlignment="0" applyProtection="0"/>
    <xf numFmtId="219" fontId="9" fillId="0" borderId="0" applyFill="0" applyBorder="0" applyAlignment="0" applyProtection="0"/>
    <xf numFmtId="219" fontId="103" fillId="0" borderId="0" applyFill="0" applyBorder="0" applyAlignment="0" applyProtection="0"/>
    <xf numFmtId="219" fontId="43" fillId="0" borderId="0" applyFill="0" applyBorder="0" applyAlignment="0" applyProtection="0"/>
    <xf numFmtId="43" fontId="112" fillId="0" borderId="0" applyFont="0" applyFill="0" applyBorder="0" applyAlignment="0" applyProtection="0"/>
    <xf numFmtId="173" fontId="112" fillId="0" borderId="0" applyFont="0" applyFill="0" applyBorder="0" applyAlignment="0" applyProtection="0"/>
    <xf numFmtId="43" fontId="112" fillId="0" borderId="0" applyFont="0" applyFill="0" applyBorder="0" applyAlignment="0" applyProtection="0"/>
    <xf numFmtId="173" fontId="112" fillId="0" borderId="0" applyFont="0" applyFill="0" applyBorder="0" applyAlignment="0" applyProtection="0"/>
    <xf numFmtId="43" fontId="112" fillId="0" borderId="0" applyFont="0" applyFill="0" applyBorder="0" applyAlignment="0" applyProtection="0"/>
    <xf numFmtId="197" fontId="112" fillId="0" borderId="0" applyFont="0" applyFill="0" applyBorder="0" applyAlignment="0" applyProtection="0"/>
    <xf numFmtId="0" fontId="102" fillId="0" borderId="0" applyFill="0" applyBorder="0" applyAlignment="0" applyProtection="0"/>
    <xf numFmtId="173" fontId="112" fillId="0" borderId="0" applyFont="0" applyFill="0" applyBorder="0" applyAlignment="0" applyProtection="0"/>
    <xf numFmtId="43" fontId="112" fillId="0" borderId="0" applyFont="0" applyFill="0" applyBorder="0" applyAlignment="0" applyProtection="0"/>
    <xf numFmtId="197" fontId="112" fillId="0" borderId="0" applyFont="0" applyFill="0" applyBorder="0" applyAlignment="0" applyProtection="0"/>
    <xf numFmtId="216" fontId="30" fillId="0" borderId="0" applyFill="0" applyBorder="0" applyAlignment="0" applyProtection="0"/>
    <xf numFmtId="218" fontId="102" fillId="0" borderId="0" applyFill="0" applyBorder="0" applyAlignment="0" applyProtection="0"/>
    <xf numFmtId="216" fontId="9" fillId="0" borderId="0" applyFill="0" applyBorder="0" applyAlignment="0" applyProtection="0"/>
    <xf numFmtId="216" fontId="103" fillId="0" borderId="0" applyFill="0" applyBorder="0" applyAlignment="0" applyProtection="0"/>
    <xf numFmtId="216" fontId="43" fillId="0" borderId="0" applyFill="0" applyBorder="0" applyAlignment="0" applyProtection="0"/>
    <xf numFmtId="173" fontId="112" fillId="0" borderId="0" applyFont="0" applyFill="0" applyBorder="0" applyAlignment="0" applyProtection="0"/>
    <xf numFmtId="224" fontId="112" fillId="0" borderId="0" applyFont="0" applyFill="0" applyBorder="0" applyAlignment="0" applyProtection="0"/>
    <xf numFmtId="216" fontId="9" fillId="0" borderId="0" applyFill="0" applyBorder="0" applyAlignment="0" applyProtection="0"/>
    <xf numFmtId="175" fontId="112" fillId="0" borderId="0" applyFont="0" applyFill="0" applyBorder="0" applyAlignment="0" applyProtection="0"/>
    <xf numFmtId="224" fontId="112" fillId="0" borderId="0" applyFont="0" applyFill="0" applyBorder="0" applyAlignment="0" applyProtection="0"/>
    <xf numFmtId="216" fontId="30" fillId="0" borderId="0" applyFill="0" applyBorder="0" applyAlignment="0" applyProtection="0"/>
    <xf numFmtId="218" fontId="102" fillId="0" borderId="0" applyFill="0" applyBorder="0" applyAlignment="0" applyProtection="0"/>
    <xf numFmtId="216" fontId="9" fillId="0" borderId="0" applyFill="0" applyBorder="0" applyAlignment="0" applyProtection="0"/>
    <xf numFmtId="216" fontId="103" fillId="0" borderId="0" applyFill="0" applyBorder="0" applyAlignment="0" applyProtection="0"/>
    <xf numFmtId="216" fontId="43" fillId="0" borderId="0" applyFill="0" applyBorder="0" applyAlignment="0" applyProtection="0"/>
    <xf numFmtId="216" fontId="103" fillId="0" borderId="0" applyFill="0" applyBorder="0" applyAlignment="0" applyProtection="0"/>
    <xf numFmtId="216" fontId="43" fillId="0" borderId="0" applyFill="0" applyBorder="0" applyAlignment="0" applyProtection="0"/>
    <xf numFmtId="43" fontId="112" fillId="0" borderId="0" applyFont="0" applyFill="0" applyBorder="0" applyAlignment="0" applyProtection="0"/>
    <xf numFmtId="197" fontId="112" fillId="0" borderId="0" applyFont="0" applyFill="0" applyBorder="0" applyAlignment="0" applyProtection="0"/>
    <xf numFmtId="0" fontId="30" fillId="0" borderId="0" applyFill="0" applyBorder="0" applyAlignment="0" applyProtection="0"/>
    <xf numFmtId="0" fontId="102" fillId="0" borderId="0" applyFill="0" applyBorder="0" applyAlignment="0" applyProtection="0"/>
    <xf numFmtId="0" fontId="9" fillId="0" borderId="0" applyFill="0" applyBorder="0" applyAlignment="0" applyProtection="0"/>
    <xf numFmtId="0" fontId="103" fillId="0" borderId="0" applyFill="0" applyBorder="0" applyAlignment="0" applyProtection="0"/>
    <xf numFmtId="0" fontId="43" fillId="0" borderId="0" applyFill="0" applyBorder="0" applyAlignment="0" applyProtection="0"/>
    <xf numFmtId="0" fontId="30" fillId="0" borderId="0" applyFill="0" applyBorder="0" applyAlignment="0" applyProtection="0"/>
    <xf numFmtId="0" fontId="102" fillId="0" borderId="0" applyFill="0" applyBorder="0" applyAlignment="0" applyProtection="0"/>
    <xf numFmtId="0" fontId="9" fillId="0" borderId="0" applyFill="0" applyBorder="0" applyAlignment="0" applyProtection="0"/>
    <xf numFmtId="0" fontId="103" fillId="0" borderId="0" applyFill="0" applyBorder="0" applyAlignment="0" applyProtection="0"/>
    <xf numFmtId="0" fontId="43" fillId="0" borderId="0" applyFill="0" applyBorder="0" applyAlignment="0" applyProtection="0"/>
    <xf numFmtId="223" fontId="112" fillId="0" borderId="0" applyFont="0" applyFill="0" applyBorder="0" applyAlignment="0" applyProtection="0"/>
    <xf numFmtId="43" fontId="112" fillId="0" borderId="0" applyFont="0" applyFill="0" applyBorder="0" applyAlignment="0" applyProtection="0"/>
    <xf numFmtId="197" fontId="112" fillId="0" borderId="0" applyFont="0" applyFill="0" applyBorder="0" applyAlignment="0" applyProtection="0"/>
    <xf numFmtId="43" fontId="112" fillId="0" borderId="0" applyFont="0" applyFill="0" applyBorder="0" applyAlignment="0" applyProtection="0"/>
    <xf numFmtId="173" fontId="112" fillId="0" borderId="0" applyFont="0" applyFill="0" applyBorder="0" applyAlignment="0" applyProtection="0"/>
    <xf numFmtId="224" fontId="112" fillId="0" borderId="0" applyFont="0" applyFill="0" applyBorder="0" applyAlignment="0" applyProtection="0"/>
    <xf numFmtId="222" fontId="112" fillId="0" borderId="0" applyFont="0" applyFill="0" applyBorder="0" applyAlignment="0" applyProtection="0"/>
    <xf numFmtId="43" fontId="112" fillId="0" borderId="0" applyFont="0" applyFill="0" applyBorder="0" applyAlignment="0" applyProtection="0"/>
    <xf numFmtId="222" fontId="112" fillId="0" borderId="0" applyFont="0" applyFill="0" applyBorder="0" applyAlignment="0" applyProtection="0"/>
    <xf numFmtId="197" fontId="112" fillId="0" borderId="0" applyFont="0" applyFill="0" applyBorder="0" applyAlignment="0" applyProtection="0"/>
    <xf numFmtId="222" fontId="112" fillId="0" borderId="0" applyFont="0" applyFill="0" applyBorder="0" applyAlignment="0" applyProtection="0"/>
    <xf numFmtId="197" fontId="112" fillId="0" borderId="0" applyFont="0" applyFill="0" applyBorder="0" applyAlignment="0" applyProtection="0"/>
    <xf numFmtId="227" fontId="112" fillId="0" borderId="0" applyFont="0" applyFill="0" applyBorder="0" applyAlignment="0" applyProtection="0"/>
    <xf numFmtId="228" fontId="112" fillId="0" borderId="0" applyFont="0" applyFill="0" applyBorder="0" applyAlignment="0" applyProtection="0"/>
    <xf numFmtId="202" fontId="30" fillId="0" borderId="0" applyFill="0" applyBorder="0" applyAlignment="0" applyProtection="0"/>
    <xf numFmtId="215" fontId="102" fillId="0" borderId="0" applyFill="0" applyBorder="0" applyAlignment="0" applyProtection="0"/>
    <xf numFmtId="202" fontId="9" fillId="0" borderId="0" applyFill="0" applyBorder="0" applyAlignment="0" applyProtection="0"/>
    <xf numFmtId="202" fontId="103" fillId="0" borderId="0" applyFill="0" applyBorder="0" applyAlignment="0" applyProtection="0"/>
    <xf numFmtId="202" fontId="43" fillId="0" borderId="0" applyFill="0" applyBorder="0" applyAlignment="0" applyProtection="0"/>
    <xf numFmtId="216" fontId="102" fillId="0" borderId="0" applyFill="0" applyBorder="0" applyAlignment="0" applyProtection="0"/>
    <xf numFmtId="224" fontId="112" fillId="0" borderId="0" applyFont="0" applyFill="0" applyBorder="0" applyAlignment="0" applyProtection="0"/>
    <xf numFmtId="216" fontId="102" fillId="0" borderId="0" applyFill="0" applyBorder="0" applyAlignment="0" applyProtection="0"/>
    <xf numFmtId="43" fontId="112" fillId="0" borderId="0" applyFont="0" applyFill="0" applyBorder="0" applyAlignment="0" applyProtection="0"/>
    <xf numFmtId="216" fontId="30" fillId="0" borderId="0" applyFill="0" applyBorder="0" applyAlignment="0" applyProtection="0"/>
    <xf numFmtId="218" fontId="102" fillId="0" borderId="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216" fontId="9" fillId="0" borderId="0" applyFill="0" applyBorder="0" applyAlignment="0" applyProtection="0"/>
    <xf numFmtId="216" fontId="103" fillId="0" borderId="0" applyFill="0" applyBorder="0" applyAlignment="0" applyProtection="0"/>
    <xf numFmtId="216" fontId="43" fillId="0" borderId="0" applyFill="0" applyBorder="0" applyAlignment="0" applyProtection="0"/>
    <xf numFmtId="223" fontId="112" fillId="0" borderId="0" applyFont="0" applyFill="0" applyBorder="0" applyAlignment="0" applyProtection="0"/>
    <xf numFmtId="197" fontId="112" fillId="0" borderId="0" applyFont="0" applyFill="0" applyBorder="0" applyAlignment="0" applyProtection="0"/>
    <xf numFmtId="235" fontId="30" fillId="0" borderId="0" applyFill="0" applyBorder="0" applyAlignment="0" applyProtection="0"/>
    <xf numFmtId="236" fontId="112" fillId="0" borderId="0" applyFont="0" applyFill="0" applyBorder="0" applyAlignment="0" applyProtection="0"/>
    <xf numFmtId="41" fontId="112" fillId="0" borderId="0" applyFont="0" applyFill="0" applyBorder="0" applyAlignment="0" applyProtection="0"/>
    <xf numFmtId="176" fontId="112" fillId="0" borderId="0" applyFont="0" applyFill="0" applyBorder="0" applyAlignment="0" applyProtection="0"/>
    <xf numFmtId="235" fontId="102" fillId="0" borderId="0" applyFill="0" applyBorder="0" applyAlignment="0" applyProtection="0"/>
    <xf numFmtId="237" fontId="30" fillId="0" borderId="0" applyFill="0" applyBorder="0" applyAlignment="0" applyProtection="0"/>
    <xf numFmtId="237" fontId="102" fillId="0" borderId="0" applyFill="0" applyBorder="0" applyAlignment="0" applyProtection="0"/>
    <xf numFmtId="237" fontId="9" fillId="0" borderId="0" applyFill="0" applyBorder="0" applyAlignment="0" applyProtection="0"/>
    <xf numFmtId="237" fontId="103" fillId="0" borderId="0" applyFill="0" applyBorder="0" applyAlignment="0" applyProtection="0"/>
    <xf numFmtId="237" fontId="43" fillId="0" borderId="0" applyFill="0" applyBorder="0" applyAlignment="0" applyProtection="0"/>
    <xf numFmtId="238" fontId="112" fillId="0" borderId="0" applyFont="0" applyFill="0" applyBorder="0" applyAlignment="0" applyProtection="0"/>
    <xf numFmtId="239" fontId="112" fillId="0" borderId="0" applyFont="0" applyFill="0" applyBorder="0" applyAlignment="0" applyProtection="0"/>
    <xf numFmtId="240" fontId="112" fillId="0" borderId="0" applyFont="0" applyFill="0" applyBorder="0" applyAlignment="0" applyProtection="0"/>
    <xf numFmtId="239" fontId="112" fillId="0" borderId="0" applyFont="0" applyFill="0" applyBorder="0" applyAlignment="0" applyProtection="0"/>
    <xf numFmtId="237" fontId="30" fillId="0" borderId="0" applyFill="0" applyBorder="0" applyAlignment="0" applyProtection="0"/>
    <xf numFmtId="237" fontId="102" fillId="0" borderId="0" applyFill="0" applyBorder="0" applyAlignment="0" applyProtection="0"/>
    <xf numFmtId="237" fontId="9" fillId="0" borderId="0" applyFill="0" applyBorder="0" applyAlignment="0" applyProtection="0"/>
    <xf numFmtId="237" fontId="103" fillId="0" borderId="0" applyFill="0" applyBorder="0" applyAlignment="0" applyProtection="0"/>
    <xf numFmtId="237" fontId="43" fillId="0" borderId="0" applyFill="0" applyBorder="0" applyAlignment="0" applyProtection="0"/>
    <xf numFmtId="241" fontId="112" fillId="0" borderId="0" applyFont="0" applyFill="0" applyBorder="0" applyAlignment="0" applyProtection="0"/>
    <xf numFmtId="41" fontId="112" fillId="0" borderId="0" applyFont="0" applyFill="0" applyBorder="0" applyAlignment="0" applyProtection="0"/>
    <xf numFmtId="176" fontId="112" fillId="0" borderId="0" applyFont="0" applyFill="0" applyBorder="0" applyAlignment="0" applyProtection="0"/>
    <xf numFmtId="176" fontId="112" fillId="0" borderId="0" applyFont="0" applyFill="0" applyBorder="0" applyAlignment="0" applyProtection="0"/>
    <xf numFmtId="176" fontId="112" fillId="0" borderId="0" applyFont="0" applyFill="0" applyBorder="0" applyAlignment="0" applyProtection="0"/>
    <xf numFmtId="242" fontId="102" fillId="0" borderId="0" applyFill="0" applyBorder="0" applyAlignment="0" applyProtection="0"/>
    <xf numFmtId="41" fontId="112" fillId="0" borderId="0" applyFont="0" applyFill="0" applyBorder="0" applyAlignment="0" applyProtection="0"/>
    <xf numFmtId="242" fontId="102" fillId="0" borderId="0" applyFill="0" applyBorder="0" applyAlignment="0" applyProtection="0"/>
    <xf numFmtId="236" fontId="112" fillId="0" borderId="0" applyFont="0" applyFill="0" applyBorder="0" applyAlignment="0" applyProtection="0"/>
    <xf numFmtId="240" fontId="112" fillId="0" borderId="0" applyFont="0" applyFill="0" applyBorder="0" applyAlignment="0" applyProtection="0"/>
    <xf numFmtId="243" fontId="112" fillId="0" borderId="0" applyFont="0" applyFill="0" applyBorder="0" applyAlignment="0" applyProtection="0"/>
    <xf numFmtId="41" fontId="112" fillId="0" borderId="0" applyFont="0" applyFill="0" applyBorder="0" applyAlignment="0" applyProtection="0"/>
    <xf numFmtId="235" fontId="102" fillId="0" borderId="0" applyFill="0" applyBorder="0" applyAlignment="0" applyProtection="0"/>
    <xf numFmtId="41" fontId="112" fillId="0" borderId="0" applyFont="0" applyFill="0" applyBorder="0" applyAlignment="0" applyProtection="0"/>
    <xf numFmtId="207" fontId="30" fillId="0" borderId="0" applyFill="0" applyBorder="0" applyAlignment="0" applyProtection="0"/>
    <xf numFmtId="239" fontId="112" fillId="0" borderId="0" applyFont="0" applyFill="0" applyBorder="0" applyAlignment="0" applyProtection="0"/>
    <xf numFmtId="237" fontId="30" fillId="0" borderId="0" applyFill="0" applyBorder="0" applyAlignment="0" applyProtection="0"/>
    <xf numFmtId="238" fontId="112" fillId="0" borderId="0" applyFont="0" applyFill="0" applyBorder="0" applyAlignment="0" applyProtection="0"/>
    <xf numFmtId="237" fontId="102" fillId="0" borderId="0" applyFill="0" applyBorder="0" applyAlignment="0" applyProtection="0"/>
    <xf numFmtId="174" fontId="112" fillId="0" borderId="0" applyFont="0" applyFill="0" applyBorder="0" applyAlignment="0" applyProtection="0"/>
    <xf numFmtId="174" fontId="112" fillId="0" borderId="0" applyFont="0" applyFill="0" applyBorder="0" applyAlignment="0" applyProtection="0"/>
    <xf numFmtId="174" fontId="112" fillId="0" borderId="0" applyFont="0" applyFill="0" applyBorder="0" applyAlignment="0" applyProtection="0"/>
    <xf numFmtId="174" fontId="112" fillId="0" borderId="0" applyFont="0" applyFill="0" applyBorder="0" applyAlignment="0" applyProtection="0"/>
    <xf numFmtId="176" fontId="112" fillId="0" borderId="0" applyFont="0" applyFill="0" applyBorder="0" applyAlignment="0" applyProtection="0"/>
    <xf numFmtId="237" fontId="9" fillId="0" borderId="0" applyFill="0" applyBorder="0" applyAlignment="0" applyProtection="0"/>
    <xf numFmtId="237" fontId="103" fillId="0" borderId="0" applyFill="0" applyBorder="0" applyAlignment="0" applyProtection="0"/>
    <xf numFmtId="237" fontId="43" fillId="0" borderId="0" applyFill="0" applyBorder="0" applyAlignment="0" applyProtection="0"/>
    <xf numFmtId="174" fontId="112" fillId="0" borderId="0" applyFont="0" applyFill="0" applyBorder="0" applyAlignment="0" applyProtection="0"/>
    <xf numFmtId="240" fontId="112" fillId="0" borderId="0" applyFont="0" applyFill="0" applyBorder="0" applyAlignment="0" applyProtection="0"/>
    <xf numFmtId="240" fontId="97" fillId="0" borderId="0" applyFont="0" applyFill="0" applyBorder="0" applyAlignment="0" applyProtection="0"/>
    <xf numFmtId="176" fontId="112" fillId="0" borderId="0" applyFont="0" applyFill="0" applyBorder="0" applyAlignment="0" applyProtection="0"/>
    <xf numFmtId="176" fontId="112" fillId="0" borderId="0" applyFont="0" applyFill="0" applyBorder="0" applyAlignment="0" applyProtection="0"/>
    <xf numFmtId="176" fontId="112" fillId="0" borderId="0" applyFont="0" applyFill="0" applyBorder="0" applyAlignment="0" applyProtection="0"/>
    <xf numFmtId="241" fontId="112" fillId="0" borderId="0" applyFont="0" applyFill="0" applyBorder="0" applyAlignment="0" applyProtection="0"/>
    <xf numFmtId="240" fontId="97" fillId="0" borderId="0" applyFont="0" applyFill="0" applyBorder="0" applyAlignment="0" applyProtection="0"/>
    <xf numFmtId="207" fontId="102" fillId="0" borderId="0" applyFill="0" applyBorder="0" applyAlignment="0" applyProtection="0"/>
    <xf numFmtId="240" fontId="112" fillId="0" borderId="0" applyFont="0" applyFill="0" applyBorder="0" applyAlignment="0" applyProtection="0"/>
    <xf numFmtId="244" fontId="112" fillId="0" borderId="0" applyFont="0" applyFill="0" applyBorder="0" applyAlignment="0" applyProtection="0"/>
    <xf numFmtId="240" fontId="112" fillId="0" borderId="0" applyFont="0" applyFill="0" applyBorder="0" applyAlignment="0" applyProtection="0"/>
    <xf numFmtId="243" fontId="112" fillId="0" borderId="0" applyFont="0" applyFill="0" applyBorder="0" applyAlignment="0" applyProtection="0"/>
    <xf numFmtId="240" fontId="112" fillId="0" borderId="0" applyFont="0" applyFill="0" applyBorder="0" applyAlignment="0" applyProtection="0"/>
    <xf numFmtId="240" fontId="112" fillId="0" borderId="0" applyFont="0" applyFill="0" applyBorder="0" applyAlignment="0" applyProtection="0"/>
    <xf numFmtId="240" fontId="112" fillId="0" borderId="0" applyFont="0" applyFill="0" applyBorder="0" applyAlignment="0" applyProtection="0"/>
    <xf numFmtId="240" fontId="112" fillId="0" borderId="0" applyFont="0" applyFill="0" applyBorder="0" applyAlignment="0" applyProtection="0"/>
    <xf numFmtId="240" fontId="112" fillId="0" borderId="0" applyFont="0" applyFill="0" applyBorder="0" applyAlignment="0" applyProtection="0"/>
    <xf numFmtId="240" fontId="112" fillId="0" borderId="0" applyFont="0" applyFill="0" applyBorder="0" applyAlignment="0" applyProtection="0"/>
    <xf numFmtId="240" fontId="112" fillId="0" borderId="0" applyFont="0" applyFill="0" applyBorder="0" applyAlignment="0" applyProtection="0"/>
    <xf numFmtId="240" fontId="112" fillId="0" borderId="0" applyFont="0" applyFill="0" applyBorder="0" applyAlignment="0" applyProtection="0"/>
    <xf numFmtId="207" fontId="9" fillId="0" borderId="0" applyFill="0" applyBorder="0" applyAlignment="0" applyProtection="0"/>
    <xf numFmtId="207" fontId="103" fillId="0" borderId="0" applyFill="0" applyBorder="0" applyAlignment="0" applyProtection="0"/>
    <xf numFmtId="207" fontId="43" fillId="0" borderId="0" applyFill="0" applyBorder="0" applyAlignment="0" applyProtection="0"/>
    <xf numFmtId="240" fontId="112" fillId="0" borderId="0" applyFont="0" applyFill="0" applyBorder="0" applyAlignment="0" applyProtection="0"/>
    <xf numFmtId="237" fontId="30" fillId="0" borderId="0" applyFill="0" applyBorder="0" applyAlignment="0" applyProtection="0"/>
    <xf numFmtId="237" fontId="102" fillId="0" borderId="0" applyFill="0" applyBorder="0" applyAlignment="0" applyProtection="0"/>
    <xf numFmtId="237" fontId="9" fillId="0" borderId="0" applyFill="0" applyBorder="0" applyAlignment="0" applyProtection="0"/>
    <xf numFmtId="237" fontId="103" fillId="0" borderId="0" applyFill="0" applyBorder="0" applyAlignment="0" applyProtection="0"/>
    <xf numFmtId="237" fontId="43" fillId="0" borderId="0" applyFill="0" applyBorder="0" applyAlignment="0" applyProtection="0"/>
    <xf numFmtId="41" fontId="112" fillId="0" borderId="0" applyFont="0" applyFill="0" applyBorder="0" applyAlignment="0" applyProtection="0"/>
    <xf numFmtId="176" fontId="112" fillId="0" borderId="0" applyFont="0" applyFill="0" applyBorder="0" applyAlignment="0" applyProtection="0"/>
    <xf numFmtId="41" fontId="112" fillId="0" borderId="0" applyFont="0" applyFill="0" applyBorder="0" applyAlignment="0" applyProtection="0"/>
    <xf numFmtId="176" fontId="112" fillId="0" borderId="0" applyFont="0" applyFill="0" applyBorder="0" applyAlignment="0" applyProtection="0"/>
    <xf numFmtId="41" fontId="112" fillId="0" borderId="0" applyFont="0" applyFill="0" applyBorder="0" applyAlignment="0" applyProtection="0"/>
    <xf numFmtId="240" fontId="112" fillId="0" borderId="0" applyFont="0" applyFill="0" applyBorder="0" applyAlignment="0" applyProtection="0"/>
    <xf numFmtId="242" fontId="102" fillId="0" borderId="0" applyFill="0" applyBorder="0" applyAlignment="0" applyProtection="0"/>
    <xf numFmtId="176" fontId="112" fillId="0" borderId="0" applyFont="0" applyFill="0" applyBorder="0" applyAlignment="0" applyProtection="0"/>
    <xf numFmtId="41" fontId="112" fillId="0" borderId="0" applyFont="0" applyFill="0" applyBorder="0" applyAlignment="0" applyProtection="0"/>
    <xf numFmtId="240" fontId="112" fillId="0" borderId="0" applyFont="0" applyFill="0" applyBorder="0" applyAlignment="0" applyProtection="0"/>
    <xf numFmtId="235" fontId="30" fillId="0" borderId="0" applyFill="0" applyBorder="0" applyAlignment="0" applyProtection="0"/>
    <xf numFmtId="235" fontId="102" fillId="0" borderId="0" applyFill="0" applyBorder="0" applyAlignment="0" applyProtection="0"/>
    <xf numFmtId="235" fontId="9" fillId="0" borderId="0" applyFill="0" applyBorder="0" applyAlignment="0" applyProtection="0"/>
    <xf numFmtId="235" fontId="103" fillId="0" borderId="0" applyFill="0" applyBorder="0" applyAlignment="0" applyProtection="0"/>
    <xf numFmtId="235" fontId="43" fillId="0" borderId="0" applyFill="0" applyBorder="0" applyAlignment="0" applyProtection="0"/>
    <xf numFmtId="176" fontId="112" fillId="0" borderId="0" applyFont="0" applyFill="0" applyBorder="0" applyAlignment="0" applyProtection="0"/>
    <xf numFmtId="243" fontId="112" fillId="0" borderId="0" applyFont="0" applyFill="0" applyBorder="0" applyAlignment="0" applyProtection="0"/>
    <xf numFmtId="235" fontId="9" fillId="0" borderId="0" applyFill="0" applyBorder="0" applyAlignment="0" applyProtection="0"/>
    <xf numFmtId="174" fontId="112" fillId="0" borderId="0" applyFont="0" applyFill="0" applyBorder="0" applyAlignment="0" applyProtection="0"/>
    <xf numFmtId="243" fontId="112" fillId="0" borderId="0" applyFont="0" applyFill="0" applyBorder="0" applyAlignment="0" applyProtection="0"/>
    <xf numFmtId="235" fontId="30" fillId="0" borderId="0" applyFill="0" applyBorder="0" applyAlignment="0" applyProtection="0"/>
    <xf numFmtId="235" fontId="102" fillId="0" borderId="0" applyFill="0" applyBorder="0" applyAlignment="0" applyProtection="0"/>
    <xf numFmtId="235" fontId="9" fillId="0" borderId="0" applyFill="0" applyBorder="0" applyAlignment="0" applyProtection="0"/>
    <xf numFmtId="235" fontId="103" fillId="0" borderId="0" applyFill="0" applyBorder="0" applyAlignment="0" applyProtection="0"/>
    <xf numFmtId="235" fontId="43" fillId="0" borderId="0" applyFill="0" applyBorder="0" applyAlignment="0" applyProtection="0"/>
    <xf numFmtId="235" fontId="103" fillId="0" borderId="0" applyFill="0" applyBorder="0" applyAlignment="0" applyProtection="0"/>
    <xf numFmtId="235" fontId="43" fillId="0" borderId="0" applyFill="0" applyBorder="0" applyAlignment="0" applyProtection="0"/>
    <xf numFmtId="41" fontId="112" fillId="0" borderId="0" applyFont="0" applyFill="0" applyBorder="0" applyAlignment="0" applyProtection="0"/>
    <xf numFmtId="240" fontId="112" fillId="0" borderId="0" applyFont="0" applyFill="0" applyBorder="0" applyAlignment="0" applyProtection="0"/>
    <xf numFmtId="242" fontId="30" fillId="0" borderId="0" applyFill="0" applyBorder="0" applyAlignment="0" applyProtection="0"/>
    <xf numFmtId="242" fontId="102" fillId="0" borderId="0" applyFill="0" applyBorder="0" applyAlignment="0" applyProtection="0"/>
    <xf numFmtId="242" fontId="9" fillId="0" borderId="0" applyFill="0" applyBorder="0" applyAlignment="0" applyProtection="0"/>
    <xf numFmtId="242" fontId="103" fillId="0" borderId="0" applyFill="0" applyBorder="0" applyAlignment="0" applyProtection="0"/>
    <xf numFmtId="242" fontId="43" fillId="0" borderId="0" applyFill="0" applyBorder="0" applyAlignment="0" applyProtection="0"/>
    <xf numFmtId="242" fontId="30" fillId="0" borderId="0" applyFill="0" applyBorder="0" applyAlignment="0" applyProtection="0"/>
    <xf numFmtId="242" fontId="102" fillId="0" borderId="0" applyFill="0" applyBorder="0" applyAlignment="0" applyProtection="0"/>
    <xf numFmtId="242" fontId="9" fillId="0" borderId="0" applyFill="0" applyBorder="0" applyAlignment="0" applyProtection="0"/>
    <xf numFmtId="242" fontId="103" fillId="0" borderId="0" applyFill="0" applyBorder="0" applyAlignment="0" applyProtection="0"/>
    <xf numFmtId="242" fontId="43" fillId="0" borderId="0" applyFill="0" applyBorder="0" applyAlignment="0" applyProtection="0"/>
    <xf numFmtId="241" fontId="112" fillId="0" borderId="0" applyFont="0" applyFill="0" applyBorder="0" applyAlignment="0" applyProtection="0"/>
    <xf numFmtId="41" fontId="112" fillId="0" borderId="0" applyFont="0" applyFill="0" applyBorder="0" applyAlignment="0" applyProtection="0"/>
    <xf numFmtId="240" fontId="112" fillId="0" borderId="0" applyFont="0" applyFill="0" applyBorder="0" applyAlignment="0" applyProtection="0"/>
    <xf numFmtId="41" fontId="112" fillId="0" borderId="0" applyFont="0" applyFill="0" applyBorder="0" applyAlignment="0" applyProtection="0"/>
    <xf numFmtId="176" fontId="112" fillId="0" borderId="0" applyFont="0" applyFill="0" applyBorder="0" applyAlignment="0" applyProtection="0"/>
    <xf numFmtId="243" fontId="112" fillId="0" borderId="0" applyFont="0" applyFill="0" applyBorder="0" applyAlignment="0" applyProtection="0"/>
    <xf numFmtId="239" fontId="112" fillId="0" borderId="0" applyFont="0" applyFill="0" applyBorder="0" applyAlignment="0" applyProtection="0"/>
    <xf numFmtId="41" fontId="112" fillId="0" borderId="0" applyFont="0" applyFill="0" applyBorder="0" applyAlignment="0" applyProtection="0"/>
    <xf numFmtId="239" fontId="112" fillId="0" borderId="0" applyFont="0" applyFill="0" applyBorder="0" applyAlignment="0" applyProtection="0"/>
    <xf numFmtId="240" fontId="112" fillId="0" borderId="0" applyFont="0" applyFill="0" applyBorder="0" applyAlignment="0" applyProtection="0"/>
    <xf numFmtId="239" fontId="112" fillId="0" borderId="0" applyFont="0" applyFill="0" applyBorder="0" applyAlignment="0" applyProtection="0"/>
    <xf numFmtId="240" fontId="112" fillId="0" borderId="0" applyFont="0" applyFill="0" applyBorder="0" applyAlignment="0" applyProtection="0"/>
    <xf numFmtId="245" fontId="112" fillId="0" borderId="0" applyFont="0" applyFill="0" applyBorder="0" applyAlignment="0" applyProtection="0"/>
    <xf numFmtId="246" fontId="112" fillId="0" borderId="0" applyFont="0" applyFill="0" applyBorder="0" applyAlignment="0" applyProtection="0"/>
    <xf numFmtId="235" fontId="102" fillId="0" borderId="0" applyFill="0" applyBorder="0" applyAlignment="0" applyProtection="0"/>
    <xf numFmtId="243" fontId="112" fillId="0" borderId="0" applyFont="0" applyFill="0" applyBorder="0" applyAlignment="0" applyProtection="0"/>
    <xf numFmtId="235" fontId="102" fillId="0" borderId="0" applyFill="0" applyBorder="0" applyAlignment="0" applyProtection="0"/>
    <xf numFmtId="41" fontId="112" fillId="0" borderId="0" applyFont="0" applyFill="0" applyBorder="0" applyAlignment="0" applyProtection="0"/>
    <xf numFmtId="235" fontId="30" fillId="0" borderId="0" applyFill="0" applyBorder="0" applyAlignment="0" applyProtection="0"/>
    <xf numFmtId="235" fontId="102" fillId="0" borderId="0" applyFill="0" applyBorder="0" applyAlignment="0" applyProtection="0"/>
    <xf numFmtId="41" fontId="112" fillId="0" borderId="0" applyFont="0" applyFill="0" applyBorder="0" applyAlignment="0" applyProtection="0"/>
    <xf numFmtId="41" fontId="112" fillId="0" borderId="0" applyFont="0" applyFill="0" applyBorder="0" applyAlignment="0" applyProtection="0"/>
    <xf numFmtId="41" fontId="112" fillId="0" borderId="0" applyFont="0" applyFill="0" applyBorder="0" applyAlignment="0" applyProtection="0"/>
    <xf numFmtId="235" fontId="9" fillId="0" borderId="0" applyFill="0" applyBorder="0" applyAlignment="0" applyProtection="0"/>
    <xf numFmtId="235" fontId="103" fillId="0" borderId="0" applyFill="0" applyBorder="0" applyAlignment="0" applyProtection="0"/>
    <xf numFmtId="235" fontId="43" fillId="0" borderId="0" applyFill="0" applyBorder="0" applyAlignment="0" applyProtection="0"/>
    <xf numFmtId="241" fontId="112" fillId="0" borderId="0" applyFont="0" applyFill="0" applyBorder="0" applyAlignment="0" applyProtection="0"/>
    <xf numFmtId="240" fontId="112" fillId="0" borderId="0" applyFont="0" applyFill="0" applyBorder="0" applyAlignment="0" applyProtection="0"/>
    <xf numFmtId="206" fontId="102" fillId="0" borderId="0" applyFill="0" applyBorder="0" applyAlignment="0" applyProtection="0"/>
    <xf numFmtId="204" fontId="112" fillId="0" borderId="0" applyFont="0" applyFill="0" applyBorder="0" applyAlignment="0" applyProtection="0"/>
    <xf numFmtId="209" fontId="102" fillId="0" borderId="0" applyFill="0" applyBorder="0" applyAlignment="0" applyProtection="0"/>
    <xf numFmtId="42" fontId="112" fillId="0" borderId="0" applyFont="0" applyFill="0" applyBorder="0" applyAlignment="0" applyProtection="0"/>
    <xf numFmtId="209" fontId="102" fillId="0" borderId="0" applyFill="0" applyBorder="0" applyAlignment="0" applyProtection="0"/>
    <xf numFmtId="42" fontId="112" fillId="0" borderId="0" applyFont="0" applyFill="0" applyBorder="0" applyAlignment="0" applyProtection="0"/>
    <xf numFmtId="212" fontId="112" fillId="0" borderId="0" applyFont="0" applyFill="0" applyBorder="0" applyAlignment="0" applyProtection="0"/>
    <xf numFmtId="42" fontId="112" fillId="0" borderId="0" applyFont="0" applyFill="0" applyBorder="0" applyAlignment="0" applyProtection="0"/>
    <xf numFmtId="206" fontId="102" fillId="0" borderId="0" applyFill="0" applyBorder="0" applyAlignment="0" applyProtection="0"/>
    <xf numFmtId="42" fontId="112" fillId="0" borderId="0" applyFont="0" applyFill="0" applyBorder="0" applyAlignment="0" applyProtection="0"/>
    <xf numFmtId="212" fontId="112" fillId="0" borderId="0" applyFont="0" applyFill="0" applyBorder="0" applyAlignment="0" applyProtection="0"/>
    <xf numFmtId="208" fontId="97" fillId="0" borderId="0" applyFont="0" applyFill="0" applyBorder="0" applyAlignment="0" applyProtection="0"/>
    <xf numFmtId="208" fontId="97" fillId="0" borderId="0" applyFont="0" applyFill="0" applyBorder="0" applyAlignment="0" applyProtection="0"/>
    <xf numFmtId="210" fontId="112" fillId="0" borderId="0" applyFont="0" applyFill="0" applyBorder="0" applyAlignment="0" applyProtection="0"/>
    <xf numFmtId="211" fontId="112" fillId="0" borderId="0" applyFont="0" applyFill="0" applyBorder="0" applyAlignment="0" applyProtection="0"/>
    <xf numFmtId="211" fontId="112" fillId="0" borderId="0" applyFont="0" applyFill="0" applyBorder="0" applyAlignment="0" applyProtection="0"/>
    <xf numFmtId="211" fontId="112" fillId="0" borderId="0" applyFont="0" applyFill="0" applyBorder="0" applyAlignment="0" applyProtection="0"/>
    <xf numFmtId="204" fontId="112" fillId="0" borderId="0" applyFont="0" applyFill="0" applyBorder="0" applyAlignment="0" applyProtection="0"/>
    <xf numFmtId="212" fontId="112" fillId="0" borderId="0" applyFont="0" applyFill="0" applyBorder="0" applyAlignment="0" applyProtection="0"/>
    <xf numFmtId="42" fontId="112" fillId="0" borderId="0" applyFont="0" applyFill="0" applyBorder="0" applyAlignment="0" applyProtection="0"/>
    <xf numFmtId="42" fontId="112" fillId="0" borderId="0" applyFont="0" applyFill="0" applyBorder="0" applyAlignment="0" applyProtection="0"/>
    <xf numFmtId="42" fontId="112" fillId="0" borderId="0" applyFont="0" applyFill="0" applyBorder="0" applyAlignment="0" applyProtection="0"/>
    <xf numFmtId="209" fontId="102" fillId="0" borderId="0" applyFill="0" applyBorder="0" applyAlignment="0" applyProtection="0"/>
    <xf numFmtId="42" fontId="112" fillId="0" borderId="0" applyFont="0" applyFill="0" applyBorder="0" applyAlignment="0" applyProtection="0"/>
    <xf numFmtId="42" fontId="112" fillId="0" borderId="0" applyFont="0" applyFill="0" applyBorder="0" applyAlignment="0" applyProtection="0"/>
    <xf numFmtId="42" fontId="112" fillId="0" borderId="0" applyFont="0" applyFill="0" applyBorder="0" applyAlignment="0" applyProtection="0"/>
    <xf numFmtId="212" fontId="112" fillId="0" borderId="0" applyFont="0" applyFill="0" applyBorder="0" applyAlignment="0" applyProtection="0"/>
    <xf numFmtId="206" fontId="9" fillId="0" borderId="0" applyFill="0" applyBorder="0" applyAlignment="0" applyProtection="0"/>
    <xf numFmtId="42" fontId="112" fillId="0" borderId="0" applyFont="0" applyFill="0" applyBorder="0" applyAlignment="0" applyProtection="0"/>
    <xf numFmtId="212" fontId="112" fillId="0" borderId="0" applyFont="0" applyFill="0" applyBorder="0" applyAlignment="0" applyProtection="0"/>
    <xf numFmtId="206" fontId="30" fillId="0" borderId="0" applyFill="0" applyBorder="0" applyAlignment="0" applyProtection="0"/>
    <xf numFmtId="206" fontId="102" fillId="0" borderId="0" applyFill="0" applyBorder="0" applyAlignment="0" applyProtection="0"/>
    <xf numFmtId="206" fontId="9" fillId="0" borderId="0" applyFill="0" applyBorder="0" applyAlignment="0" applyProtection="0"/>
    <xf numFmtId="206" fontId="103" fillId="0" borderId="0" applyFill="0" applyBorder="0" applyAlignment="0" applyProtection="0"/>
    <xf numFmtId="206" fontId="43" fillId="0" borderId="0" applyFill="0" applyBorder="0" applyAlignment="0" applyProtection="0"/>
    <xf numFmtId="206" fontId="103" fillId="0" borderId="0" applyFill="0" applyBorder="0" applyAlignment="0" applyProtection="0"/>
    <xf numFmtId="206" fontId="43" fillId="0" borderId="0" applyFill="0" applyBorder="0" applyAlignment="0" applyProtection="0"/>
    <xf numFmtId="42" fontId="112" fillId="0" borderId="0" applyFont="0" applyFill="0" applyBorder="0" applyAlignment="0" applyProtection="0"/>
    <xf numFmtId="42" fontId="112" fillId="0" borderId="0" applyFont="0" applyFill="0" applyBorder="0" applyAlignment="0" applyProtection="0"/>
    <xf numFmtId="209" fontId="30" fillId="0" borderId="0" applyFill="0" applyBorder="0" applyAlignment="0" applyProtection="0"/>
    <xf numFmtId="209" fontId="102" fillId="0" borderId="0" applyFill="0" applyBorder="0" applyAlignment="0" applyProtection="0"/>
    <xf numFmtId="209" fontId="9" fillId="0" borderId="0" applyFill="0" applyBorder="0" applyAlignment="0" applyProtection="0"/>
    <xf numFmtId="209" fontId="103" fillId="0" borderId="0" applyFill="0" applyBorder="0" applyAlignment="0" applyProtection="0"/>
    <xf numFmtId="209" fontId="43" fillId="0" borderId="0" applyFill="0" applyBorder="0" applyAlignment="0" applyProtection="0"/>
    <xf numFmtId="209" fontId="30" fillId="0" borderId="0" applyFill="0" applyBorder="0" applyAlignment="0" applyProtection="0"/>
    <xf numFmtId="209" fontId="102" fillId="0" borderId="0" applyFill="0" applyBorder="0" applyAlignment="0" applyProtection="0"/>
    <xf numFmtId="209" fontId="9" fillId="0" borderId="0" applyFill="0" applyBorder="0" applyAlignment="0" applyProtection="0"/>
    <xf numFmtId="209" fontId="103" fillId="0" borderId="0" applyFill="0" applyBorder="0" applyAlignment="0" applyProtection="0"/>
    <xf numFmtId="209" fontId="43" fillId="0" borderId="0" applyFill="0" applyBorder="0" applyAlignment="0" applyProtection="0"/>
    <xf numFmtId="204" fontId="112" fillId="0" borderId="0" applyFont="0" applyFill="0" applyBorder="0" applyAlignment="0" applyProtection="0"/>
    <xf numFmtId="42" fontId="112" fillId="0" borderId="0" applyFont="0" applyFill="0" applyBorder="0" applyAlignment="0" applyProtection="0"/>
    <xf numFmtId="42" fontId="112" fillId="0" borderId="0" applyFont="0" applyFill="0" applyBorder="0" applyAlignment="0" applyProtection="0"/>
    <xf numFmtId="210" fontId="112" fillId="0" borderId="0" applyFont="0" applyFill="0" applyBorder="0" applyAlignment="0" applyProtection="0"/>
    <xf numFmtId="42" fontId="112" fillId="0" borderId="0" applyFont="0" applyFill="0" applyBorder="0" applyAlignment="0" applyProtection="0"/>
    <xf numFmtId="42" fontId="112" fillId="0" borderId="0" applyFont="0" applyFill="0" applyBorder="0" applyAlignment="0" applyProtection="0"/>
    <xf numFmtId="42" fontId="112" fillId="0" borderId="0" applyFont="0" applyFill="0" applyBorder="0" applyAlignment="0" applyProtection="0"/>
    <xf numFmtId="212" fontId="112" fillId="0" borderId="0" applyFont="0" applyFill="0" applyBorder="0" applyAlignment="0" applyProtection="0"/>
    <xf numFmtId="229" fontId="30" fillId="0" borderId="0" applyFill="0" applyBorder="0" applyAlignment="0" applyProtection="0"/>
    <xf numFmtId="229" fontId="102" fillId="0" borderId="0" applyFill="0" applyBorder="0" applyAlignment="0" applyProtection="0"/>
    <xf numFmtId="230" fontId="112" fillId="0" borderId="0" applyFont="0" applyFill="0" applyBorder="0" applyAlignment="0" applyProtection="0"/>
    <xf numFmtId="230" fontId="112" fillId="0" borderId="0" applyFont="0" applyFill="0" applyBorder="0" applyAlignment="0" applyProtection="0"/>
    <xf numFmtId="230" fontId="112" fillId="0" borderId="0" applyFont="0" applyFill="0" applyBorder="0" applyAlignment="0" applyProtection="0"/>
    <xf numFmtId="230" fontId="112" fillId="0" borderId="0" applyFont="0" applyFill="0" applyBorder="0" applyAlignment="0" applyProtection="0"/>
    <xf numFmtId="231" fontId="30" fillId="0" borderId="0" applyFill="0" applyBorder="0" applyAlignment="0" applyProtection="0"/>
    <xf numFmtId="232" fontId="116" fillId="0" borderId="0" applyFont="0" applyFill="0" applyBorder="0" applyAlignment="0" applyProtection="0"/>
    <xf numFmtId="231" fontId="102" fillId="0" borderId="0" applyFill="0" applyBorder="0" applyAlignment="0" applyProtection="0"/>
    <xf numFmtId="231" fontId="9" fillId="0" borderId="0" applyFill="0" applyBorder="0" applyAlignment="0" applyProtection="0"/>
    <xf numFmtId="231" fontId="103" fillId="0" borderId="0" applyFill="0" applyBorder="0" applyAlignment="0" applyProtection="0"/>
    <xf numFmtId="231" fontId="43" fillId="0" borderId="0" applyFill="0" applyBorder="0" applyAlignment="0" applyProtection="0"/>
    <xf numFmtId="233" fontId="112" fillId="0" borderId="0" applyFont="0" applyFill="0" applyBorder="0" applyAlignment="0" applyProtection="0"/>
    <xf numFmtId="230" fontId="112" fillId="0" borderId="0" applyFont="0" applyFill="0" applyBorder="0" applyAlignment="0" applyProtection="0"/>
    <xf numFmtId="230" fontId="112" fillId="0" borderId="0" applyFont="0" applyFill="0" applyBorder="0" applyAlignment="0" applyProtection="0"/>
    <xf numFmtId="230" fontId="112" fillId="0" borderId="0" applyFont="0" applyFill="0" applyBorder="0" applyAlignment="0" applyProtection="0"/>
    <xf numFmtId="229" fontId="9" fillId="0" borderId="0" applyFill="0" applyBorder="0" applyAlignment="0" applyProtection="0"/>
    <xf numFmtId="229" fontId="103" fillId="0" borderId="0" applyFill="0" applyBorder="0" applyAlignment="0" applyProtection="0"/>
    <xf numFmtId="229" fontId="43" fillId="0" borderId="0" applyFill="0" applyBorder="0" applyAlignment="0" applyProtection="0"/>
    <xf numFmtId="230" fontId="112" fillId="0" borderId="0" applyFont="0" applyFill="0" applyBorder="0" applyAlignment="0" applyProtection="0"/>
    <xf numFmtId="231" fontId="30" fillId="0" borderId="0" applyFill="0" applyBorder="0" applyAlignment="0" applyProtection="0"/>
    <xf numFmtId="231" fontId="102" fillId="0" borderId="0" applyFill="0" applyBorder="0" applyAlignment="0" applyProtection="0"/>
    <xf numFmtId="231" fontId="9" fillId="0" borderId="0" applyFill="0" applyBorder="0" applyAlignment="0" applyProtection="0"/>
    <xf numFmtId="231" fontId="103" fillId="0" borderId="0" applyFill="0" applyBorder="0" applyAlignment="0" applyProtection="0"/>
    <xf numFmtId="231" fontId="43" fillId="0" borderId="0" applyFill="0" applyBorder="0" applyAlignment="0" applyProtection="0"/>
    <xf numFmtId="234" fontId="112" fillId="0" borderId="0" applyFont="0" applyFill="0" applyBorder="0" applyAlignment="0" applyProtection="0"/>
    <xf numFmtId="201" fontId="30" fillId="0" borderId="0" applyFill="0" applyBorder="0" applyAlignment="0" applyProtection="0"/>
    <xf numFmtId="201" fontId="102" fillId="0" borderId="0" applyFill="0" applyBorder="0" applyAlignment="0" applyProtection="0"/>
    <xf numFmtId="201" fontId="9" fillId="0" borderId="0" applyFill="0" applyBorder="0" applyAlignment="0" applyProtection="0"/>
    <xf numFmtId="201" fontId="103" fillId="0" borderId="0" applyFill="0" applyBorder="0" applyAlignment="0" applyProtection="0"/>
    <xf numFmtId="201" fontId="43" fillId="0" borderId="0" applyFill="0" applyBorder="0" applyAlignment="0" applyProtection="0"/>
    <xf numFmtId="206" fontId="102" fillId="0" borderId="0" applyFill="0" applyBorder="0" applyAlignment="0" applyProtection="0"/>
    <xf numFmtId="212" fontId="112" fillId="0" borderId="0" applyFont="0" applyFill="0" applyBorder="0" applyAlignment="0" applyProtection="0"/>
    <xf numFmtId="206" fontId="102" fillId="0" borderId="0" applyFill="0" applyBorder="0" applyAlignment="0" applyProtection="0"/>
    <xf numFmtId="42" fontId="112" fillId="0" borderId="0" applyFont="0" applyFill="0" applyBorder="0" applyAlignment="0" applyProtection="0"/>
    <xf numFmtId="42" fontId="112" fillId="0" borderId="0" applyFont="0" applyFill="0" applyBorder="0" applyAlignment="0" applyProtection="0"/>
    <xf numFmtId="204" fontId="112" fillId="0" borderId="0" applyFont="0" applyFill="0" applyBorder="0" applyAlignment="0" applyProtection="0"/>
    <xf numFmtId="42" fontId="112" fillId="0" borderId="0" applyFont="0" applyFill="0" applyBorder="0" applyAlignment="0" applyProtection="0"/>
    <xf numFmtId="202" fontId="30" fillId="0" borderId="0" applyFill="0" applyBorder="0" applyAlignment="0" applyProtection="0"/>
    <xf numFmtId="235" fontId="30" fillId="0" borderId="0" applyFill="0" applyBorder="0" applyAlignment="0" applyProtection="0"/>
    <xf numFmtId="236" fontId="112" fillId="0" borderId="0" applyFont="0" applyFill="0" applyBorder="0" applyAlignment="0" applyProtection="0"/>
    <xf numFmtId="41" fontId="112" fillId="0" borderId="0" applyFont="0" applyFill="0" applyBorder="0" applyAlignment="0" applyProtection="0"/>
    <xf numFmtId="176" fontId="112" fillId="0" borderId="0" applyFont="0" applyFill="0" applyBorder="0" applyAlignment="0" applyProtection="0"/>
    <xf numFmtId="235" fontId="102" fillId="0" borderId="0" applyFill="0" applyBorder="0" applyAlignment="0" applyProtection="0"/>
    <xf numFmtId="237" fontId="30" fillId="0" borderId="0" applyFill="0" applyBorder="0" applyAlignment="0" applyProtection="0"/>
    <xf numFmtId="237" fontId="102" fillId="0" borderId="0" applyFill="0" applyBorder="0" applyAlignment="0" applyProtection="0"/>
    <xf numFmtId="237" fontId="9" fillId="0" borderId="0" applyFill="0" applyBorder="0" applyAlignment="0" applyProtection="0"/>
    <xf numFmtId="237" fontId="103" fillId="0" borderId="0" applyFill="0" applyBorder="0" applyAlignment="0" applyProtection="0"/>
    <xf numFmtId="237" fontId="43" fillId="0" borderId="0" applyFill="0" applyBorder="0" applyAlignment="0" applyProtection="0"/>
    <xf numFmtId="238" fontId="112" fillId="0" borderId="0" applyFont="0" applyFill="0" applyBorder="0" applyAlignment="0" applyProtection="0"/>
    <xf numFmtId="239" fontId="112" fillId="0" borderId="0" applyFont="0" applyFill="0" applyBorder="0" applyAlignment="0" applyProtection="0"/>
    <xf numFmtId="240" fontId="112" fillId="0" borderId="0" applyFont="0" applyFill="0" applyBorder="0" applyAlignment="0" applyProtection="0"/>
    <xf numFmtId="239" fontId="112" fillId="0" borderId="0" applyFont="0" applyFill="0" applyBorder="0" applyAlignment="0" applyProtection="0"/>
    <xf numFmtId="237" fontId="30" fillId="0" borderId="0" applyFill="0" applyBorder="0" applyAlignment="0" applyProtection="0"/>
    <xf numFmtId="237" fontId="102" fillId="0" borderId="0" applyFill="0" applyBorder="0" applyAlignment="0" applyProtection="0"/>
    <xf numFmtId="237" fontId="9" fillId="0" borderId="0" applyFill="0" applyBorder="0" applyAlignment="0" applyProtection="0"/>
    <xf numFmtId="237" fontId="103" fillId="0" borderId="0" applyFill="0" applyBorder="0" applyAlignment="0" applyProtection="0"/>
    <xf numFmtId="237" fontId="43" fillId="0" borderId="0" applyFill="0" applyBorder="0" applyAlignment="0" applyProtection="0"/>
    <xf numFmtId="241" fontId="112" fillId="0" borderId="0" applyFont="0" applyFill="0" applyBorder="0" applyAlignment="0" applyProtection="0"/>
    <xf numFmtId="41" fontId="112" fillId="0" borderId="0" applyFont="0" applyFill="0" applyBorder="0" applyAlignment="0" applyProtection="0"/>
    <xf numFmtId="176" fontId="112" fillId="0" borderId="0" applyFont="0" applyFill="0" applyBorder="0" applyAlignment="0" applyProtection="0"/>
    <xf numFmtId="176" fontId="112" fillId="0" borderId="0" applyFont="0" applyFill="0" applyBorder="0" applyAlignment="0" applyProtection="0"/>
    <xf numFmtId="176" fontId="112" fillId="0" borderId="0" applyFont="0" applyFill="0" applyBorder="0" applyAlignment="0" applyProtection="0"/>
    <xf numFmtId="41" fontId="112" fillId="0" borderId="0" applyFont="0" applyFill="0" applyBorder="0" applyAlignment="0" applyProtection="0"/>
    <xf numFmtId="242" fontId="102" fillId="0" borderId="0" applyFill="0" applyBorder="0" applyAlignment="0" applyProtection="0"/>
    <xf numFmtId="236" fontId="112" fillId="0" borderId="0" applyFont="0" applyFill="0" applyBorder="0" applyAlignment="0" applyProtection="0"/>
    <xf numFmtId="240" fontId="112" fillId="0" borderId="0" applyFont="0" applyFill="0" applyBorder="0" applyAlignment="0" applyProtection="0"/>
    <xf numFmtId="243" fontId="112" fillId="0" borderId="0" applyFont="0" applyFill="0" applyBorder="0" applyAlignment="0" applyProtection="0"/>
    <xf numFmtId="41" fontId="112" fillId="0" borderId="0" applyFont="0" applyFill="0" applyBorder="0" applyAlignment="0" applyProtection="0"/>
    <xf numFmtId="235" fontId="102" fillId="0" borderId="0" applyFill="0" applyBorder="0" applyAlignment="0" applyProtection="0"/>
    <xf numFmtId="41" fontId="112" fillId="0" borderId="0" applyFont="0" applyFill="0" applyBorder="0" applyAlignment="0" applyProtection="0"/>
    <xf numFmtId="207" fontId="30" fillId="0" borderId="0" applyFill="0" applyBorder="0" applyAlignment="0" applyProtection="0"/>
    <xf numFmtId="239" fontId="112" fillId="0" borderId="0" applyFont="0" applyFill="0" applyBorder="0" applyAlignment="0" applyProtection="0"/>
    <xf numFmtId="237" fontId="30" fillId="0" borderId="0" applyFill="0" applyBorder="0" applyAlignment="0" applyProtection="0"/>
    <xf numFmtId="238" fontId="112" fillId="0" borderId="0" applyFont="0" applyFill="0" applyBorder="0" applyAlignment="0" applyProtection="0"/>
    <xf numFmtId="237" fontId="102" fillId="0" borderId="0" applyFill="0" applyBorder="0" applyAlignment="0" applyProtection="0"/>
    <xf numFmtId="174" fontId="112" fillId="0" borderId="0" applyFont="0" applyFill="0" applyBorder="0" applyAlignment="0" applyProtection="0"/>
    <xf numFmtId="174" fontId="112" fillId="0" borderId="0" applyFont="0" applyFill="0" applyBorder="0" applyAlignment="0" applyProtection="0"/>
    <xf numFmtId="174" fontId="112" fillId="0" borderId="0" applyFont="0" applyFill="0" applyBorder="0" applyAlignment="0" applyProtection="0"/>
    <xf numFmtId="174" fontId="112" fillId="0" borderId="0" applyFont="0" applyFill="0" applyBorder="0" applyAlignment="0" applyProtection="0"/>
    <xf numFmtId="176" fontId="112" fillId="0" borderId="0" applyFont="0" applyFill="0" applyBorder="0" applyAlignment="0" applyProtection="0"/>
    <xf numFmtId="237" fontId="9" fillId="0" borderId="0" applyFill="0" applyBorder="0" applyAlignment="0" applyProtection="0"/>
    <xf numFmtId="237" fontId="103" fillId="0" borderId="0" applyFill="0" applyBorder="0" applyAlignment="0" applyProtection="0"/>
    <xf numFmtId="237" fontId="43" fillId="0" borderId="0" applyFill="0" applyBorder="0" applyAlignment="0" applyProtection="0"/>
    <xf numFmtId="174" fontId="112" fillId="0" borderId="0" applyFont="0" applyFill="0" applyBorder="0" applyAlignment="0" applyProtection="0"/>
    <xf numFmtId="240" fontId="112" fillId="0" borderId="0" applyFont="0" applyFill="0" applyBorder="0" applyAlignment="0" applyProtection="0"/>
    <xf numFmtId="240" fontId="97" fillId="0" borderId="0" applyFont="0" applyFill="0" applyBorder="0" applyAlignment="0" applyProtection="0"/>
    <xf numFmtId="176" fontId="112" fillId="0" borderId="0" applyFont="0" applyFill="0" applyBorder="0" applyAlignment="0" applyProtection="0"/>
    <xf numFmtId="176" fontId="112" fillId="0" borderId="0" applyFont="0" applyFill="0" applyBorder="0" applyAlignment="0" applyProtection="0"/>
    <xf numFmtId="176" fontId="112" fillId="0" borderId="0" applyFont="0" applyFill="0" applyBorder="0" applyAlignment="0" applyProtection="0"/>
    <xf numFmtId="241" fontId="112" fillId="0" borderId="0" applyFont="0" applyFill="0" applyBorder="0" applyAlignment="0" applyProtection="0"/>
    <xf numFmtId="240" fontId="97" fillId="0" borderId="0" applyFont="0" applyFill="0" applyBorder="0" applyAlignment="0" applyProtection="0"/>
    <xf numFmtId="207" fontId="102" fillId="0" borderId="0" applyFill="0" applyBorder="0" applyAlignment="0" applyProtection="0"/>
    <xf numFmtId="240" fontId="112" fillId="0" borderId="0" applyFont="0" applyFill="0" applyBorder="0" applyAlignment="0" applyProtection="0"/>
    <xf numFmtId="244" fontId="112" fillId="0" borderId="0" applyFont="0" applyFill="0" applyBorder="0" applyAlignment="0" applyProtection="0"/>
    <xf numFmtId="240" fontId="112" fillId="0" borderId="0" applyFont="0" applyFill="0" applyBorder="0" applyAlignment="0" applyProtection="0"/>
    <xf numFmtId="243" fontId="112" fillId="0" borderId="0" applyFont="0" applyFill="0" applyBorder="0" applyAlignment="0" applyProtection="0"/>
    <xf numFmtId="240" fontId="112" fillId="0" borderId="0" applyFont="0" applyFill="0" applyBorder="0" applyAlignment="0" applyProtection="0"/>
    <xf numFmtId="240" fontId="112" fillId="0" borderId="0" applyFont="0" applyFill="0" applyBorder="0" applyAlignment="0" applyProtection="0"/>
    <xf numFmtId="240" fontId="112" fillId="0" borderId="0" applyFont="0" applyFill="0" applyBorder="0" applyAlignment="0" applyProtection="0"/>
    <xf numFmtId="240" fontId="112" fillId="0" borderId="0" applyFont="0" applyFill="0" applyBorder="0" applyAlignment="0" applyProtection="0"/>
    <xf numFmtId="240" fontId="112" fillId="0" borderId="0" applyFont="0" applyFill="0" applyBorder="0" applyAlignment="0" applyProtection="0"/>
    <xf numFmtId="240" fontId="112" fillId="0" borderId="0" applyFont="0" applyFill="0" applyBorder="0" applyAlignment="0" applyProtection="0"/>
    <xf numFmtId="240" fontId="112" fillId="0" borderId="0" applyFont="0" applyFill="0" applyBorder="0" applyAlignment="0" applyProtection="0"/>
    <xf numFmtId="240" fontId="112" fillId="0" borderId="0" applyFont="0" applyFill="0" applyBorder="0" applyAlignment="0" applyProtection="0"/>
    <xf numFmtId="207" fontId="9" fillId="0" borderId="0" applyFill="0" applyBorder="0" applyAlignment="0" applyProtection="0"/>
    <xf numFmtId="207" fontId="103" fillId="0" borderId="0" applyFill="0" applyBorder="0" applyAlignment="0" applyProtection="0"/>
    <xf numFmtId="207" fontId="43" fillId="0" borderId="0" applyFill="0" applyBorder="0" applyAlignment="0" applyProtection="0"/>
    <xf numFmtId="240" fontId="112" fillId="0" borderId="0" applyFont="0" applyFill="0" applyBorder="0" applyAlignment="0" applyProtection="0"/>
    <xf numFmtId="237" fontId="30" fillId="0" borderId="0" applyFill="0" applyBorder="0" applyAlignment="0" applyProtection="0"/>
    <xf numFmtId="237" fontId="102" fillId="0" borderId="0" applyFill="0" applyBorder="0" applyAlignment="0" applyProtection="0"/>
    <xf numFmtId="237" fontId="9" fillId="0" borderId="0" applyFill="0" applyBorder="0" applyAlignment="0" applyProtection="0"/>
    <xf numFmtId="237" fontId="103" fillId="0" borderId="0" applyFill="0" applyBorder="0" applyAlignment="0" applyProtection="0"/>
    <xf numFmtId="237" fontId="43" fillId="0" borderId="0" applyFill="0" applyBorder="0" applyAlignment="0" applyProtection="0"/>
    <xf numFmtId="41" fontId="112" fillId="0" borderId="0" applyFont="0" applyFill="0" applyBorder="0" applyAlignment="0" applyProtection="0"/>
    <xf numFmtId="176" fontId="112" fillId="0" borderId="0" applyFont="0" applyFill="0" applyBorder="0" applyAlignment="0" applyProtection="0"/>
    <xf numFmtId="41" fontId="112" fillId="0" borderId="0" applyFont="0" applyFill="0" applyBorder="0" applyAlignment="0" applyProtection="0"/>
    <xf numFmtId="176" fontId="112" fillId="0" borderId="0" applyFont="0" applyFill="0" applyBorder="0" applyAlignment="0" applyProtection="0"/>
    <xf numFmtId="41" fontId="112" fillId="0" borderId="0" applyFont="0" applyFill="0" applyBorder="0" applyAlignment="0" applyProtection="0"/>
    <xf numFmtId="240" fontId="112" fillId="0" borderId="0" applyFont="0" applyFill="0" applyBorder="0" applyAlignment="0" applyProtection="0"/>
    <xf numFmtId="242" fontId="102" fillId="0" borderId="0" applyFill="0" applyBorder="0" applyAlignment="0" applyProtection="0"/>
    <xf numFmtId="176" fontId="112" fillId="0" borderId="0" applyFont="0" applyFill="0" applyBorder="0" applyAlignment="0" applyProtection="0"/>
    <xf numFmtId="41" fontId="112" fillId="0" borderId="0" applyFont="0" applyFill="0" applyBorder="0" applyAlignment="0" applyProtection="0"/>
    <xf numFmtId="240" fontId="112" fillId="0" borderId="0" applyFont="0" applyFill="0" applyBorder="0" applyAlignment="0" applyProtection="0"/>
    <xf numFmtId="235" fontId="30" fillId="0" borderId="0" applyFill="0" applyBorder="0" applyAlignment="0" applyProtection="0"/>
    <xf numFmtId="235" fontId="102" fillId="0" borderId="0" applyFill="0" applyBorder="0" applyAlignment="0" applyProtection="0"/>
    <xf numFmtId="235" fontId="9" fillId="0" borderId="0" applyFill="0" applyBorder="0" applyAlignment="0" applyProtection="0"/>
    <xf numFmtId="235" fontId="103" fillId="0" borderId="0" applyFill="0" applyBorder="0" applyAlignment="0" applyProtection="0"/>
    <xf numFmtId="235" fontId="43" fillId="0" borderId="0" applyFill="0" applyBorder="0" applyAlignment="0" applyProtection="0"/>
    <xf numFmtId="176" fontId="112" fillId="0" borderId="0" applyFont="0" applyFill="0" applyBorder="0" applyAlignment="0" applyProtection="0"/>
    <xf numFmtId="243" fontId="112" fillId="0" borderId="0" applyFont="0" applyFill="0" applyBorder="0" applyAlignment="0" applyProtection="0"/>
    <xf numFmtId="235" fontId="9" fillId="0" borderId="0" applyFill="0" applyBorder="0" applyAlignment="0" applyProtection="0"/>
    <xf numFmtId="174" fontId="112" fillId="0" borderId="0" applyFont="0" applyFill="0" applyBorder="0" applyAlignment="0" applyProtection="0"/>
    <xf numFmtId="243" fontId="112" fillId="0" borderId="0" applyFont="0" applyFill="0" applyBorder="0" applyAlignment="0" applyProtection="0"/>
    <xf numFmtId="235" fontId="30" fillId="0" borderId="0" applyFill="0" applyBorder="0" applyAlignment="0" applyProtection="0"/>
    <xf numFmtId="235" fontId="102" fillId="0" borderId="0" applyFill="0" applyBorder="0" applyAlignment="0" applyProtection="0"/>
    <xf numFmtId="235" fontId="9" fillId="0" borderId="0" applyFill="0" applyBorder="0" applyAlignment="0" applyProtection="0"/>
    <xf numFmtId="235" fontId="103" fillId="0" borderId="0" applyFill="0" applyBorder="0" applyAlignment="0" applyProtection="0"/>
    <xf numFmtId="235" fontId="43" fillId="0" borderId="0" applyFill="0" applyBorder="0" applyAlignment="0" applyProtection="0"/>
    <xf numFmtId="235" fontId="103" fillId="0" borderId="0" applyFill="0" applyBorder="0" applyAlignment="0" applyProtection="0"/>
    <xf numFmtId="235" fontId="43" fillId="0" borderId="0" applyFill="0" applyBorder="0" applyAlignment="0" applyProtection="0"/>
    <xf numFmtId="41" fontId="112" fillId="0" borderId="0" applyFont="0" applyFill="0" applyBorder="0" applyAlignment="0" applyProtection="0"/>
    <xf numFmtId="240" fontId="112" fillId="0" borderId="0" applyFont="0" applyFill="0" applyBorder="0" applyAlignment="0" applyProtection="0"/>
    <xf numFmtId="242" fontId="30" fillId="0" borderId="0" applyFill="0" applyBorder="0" applyAlignment="0" applyProtection="0"/>
    <xf numFmtId="242" fontId="102" fillId="0" borderId="0" applyFill="0" applyBorder="0" applyAlignment="0" applyProtection="0"/>
    <xf numFmtId="242" fontId="9" fillId="0" borderId="0" applyFill="0" applyBorder="0" applyAlignment="0" applyProtection="0"/>
    <xf numFmtId="242" fontId="103" fillId="0" borderId="0" applyFill="0" applyBorder="0" applyAlignment="0" applyProtection="0"/>
    <xf numFmtId="242" fontId="43" fillId="0" borderId="0" applyFill="0" applyBorder="0" applyAlignment="0" applyProtection="0"/>
    <xf numFmtId="242" fontId="30" fillId="0" borderId="0" applyFill="0" applyBorder="0" applyAlignment="0" applyProtection="0"/>
    <xf numFmtId="242" fontId="102" fillId="0" borderId="0" applyFill="0" applyBorder="0" applyAlignment="0" applyProtection="0"/>
    <xf numFmtId="242" fontId="9" fillId="0" borderId="0" applyFill="0" applyBorder="0" applyAlignment="0" applyProtection="0"/>
    <xf numFmtId="242" fontId="103" fillId="0" borderId="0" applyFill="0" applyBorder="0" applyAlignment="0" applyProtection="0"/>
    <xf numFmtId="242" fontId="43" fillId="0" borderId="0" applyFill="0" applyBorder="0" applyAlignment="0" applyProtection="0"/>
    <xf numFmtId="241" fontId="112" fillId="0" borderId="0" applyFont="0" applyFill="0" applyBorder="0" applyAlignment="0" applyProtection="0"/>
    <xf numFmtId="41" fontId="112" fillId="0" borderId="0" applyFont="0" applyFill="0" applyBorder="0" applyAlignment="0" applyProtection="0"/>
    <xf numFmtId="240" fontId="112" fillId="0" borderId="0" applyFont="0" applyFill="0" applyBorder="0" applyAlignment="0" applyProtection="0"/>
    <xf numFmtId="41" fontId="112" fillId="0" borderId="0" applyFont="0" applyFill="0" applyBorder="0" applyAlignment="0" applyProtection="0"/>
    <xf numFmtId="176" fontId="112" fillId="0" borderId="0" applyFont="0" applyFill="0" applyBorder="0" applyAlignment="0" applyProtection="0"/>
    <xf numFmtId="243" fontId="112" fillId="0" borderId="0" applyFont="0" applyFill="0" applyBorder="0" applyAlignment="0" applyProtection="0"/>
    <xf numFmtId="239" fontId="112" fillId="0" borderId="0" applyFont="0" applyFill="0" applyBorder="0" applyAlignment="0" applyProtection="0"/>
    <xf numFmtId="41" fontId="112" fillId="0" borderId="0" applyFont="0" applyFill="0" applyBorder="0" applyAlignment="0" applyProtection="0"/>
    <xf numFmtId="239" fontId="112" fillId="0" borderId="0" applyFont="0" applyFill="0" applyBorder="0" applyAlignment="0" applyProtection="0"/>
    <xf numFmtId="240" fontId="112" fillId="0" borderId="0" applyFont="0" applyFill="0" applyBorder="0" applyAlignment="0" applyProtection="0"/>
    <xf numFmtId="239" fontId="112" fillId="0" borderId="0" applyFont="0" applyFill="0" applyBorder="0" applyAlignment="0" applyProtection="0"/>
    <xf numFmtId="240" fontId="112" fillId="0" borderId="0" applyFont="0" applyFill="0" applyBorder="0" applyAlignment="0" applyProtection="0"/>
    <xf numFmtId="245" fontId="112" fillId="0" borderId="0" applyFont="0" applyFill="0" applyBorder="0" applyAlignment="0" applyProtection="0"/>
    <xf numFmtId="246" fontId="112" fillId="0" borderId="0" applyFont="0" applyFill="0" applyBorder="0" applyAlignment="0" applyProtection="0"/>
    <xf numFmtId="235" fontId="102" fillId="0" borderId="0" applyFill="0" applyBorder="0" applyAlignment="0" applyProtection="0"/>
    <xf numFmtId="243" fontId="112" fillId="0" borderId="0" applyFont="0" applyFill="0" applyBorder="0" applyAlignment="0" applyProtection="0"/>
    <xf numFmtId="235" fontId="102" fillId="0" borderId="0" applyFill="0" applyBorder="0" applyAlignment="0" applyProtection="0"/>
    <xf numFmtId="41" fontId="112" fillId="0" borderId="0" applyFont="0" applyFill="0" applyBorder="0" applyAlignment="0" applyProtection="0"/>
    <xf numFmtId="235" fontId="30" fillId="0" borderId="0" applyFill="0" applyBorder="0" applyAlignment="0" applyProtection="0"/>
    <xf numFmtId="235" fontId="102" fillId="0" borderId="0" applyFill="0" applyBorder="0" applyAlignment="0" applyProtection="0"/>
    <xf numFmtId="41" fontId="112" fillId="0" borderId="0" applyFont="0" applyFill="0" applyBorder="0" applyAlignment="0" applyProtection="0"/>
    <xf numFmtId="41" fontId="112" fillId="0" borderId="0" applyFont="0" applyFill="0" applyBorder="0" applyAlignment="0" applyProtection="0"/>
    <xf numFmtId="41" fontId="112" fillId="0" borderId="0" applyFont="0" applyFill="0" applyBorder="0" applyAlignment="0" applyProtection="0"/>
    <xf numFmtId="235" fontId="9" fillId="0" borderId="0" applyFill="0" applyBorder="0" applyAlignment="0" applyProtection="0"/>
    <xf numFmtId="235" fontId="103" fillId="0" borderId="0" applyFill="0" applyBorder="0" applyAlignment="0" applyProtection="0"/>
    <xf numFmtId="235" fontId="43" fillId="0" borderId="0" applyFill="0" applyBorder="0" applyAlignment="0" applyProtection="0"/>
    <xf numFmtId="241" fontId="112" fillId="0" borderId="0" applyFont="0" applyFill="0" applyBorder="0" applyAlignment="0" applyProtection="0"/>
    <xf numFmtId="240" fontId="112" fillId="0" borderId="0" applyFont="0" applyFill="0" applyBorder="0" applyAlignment="0" applyProtection="0"/>
    <xf numFmtId="216" fontId="30" fillId="0" borderId="0" applyFill="0" applyBorder="0" applyAlignment="0" applyProtection="0"/>
    <xf numFmtId="217" fontId="112" fillId="0" borderId="0" applyFont="0" applyFill="0" applyBorder="0" applyAlignment="0" applyProtection="0"/>
    <xf numFmtId="43" fontId="112" fillId="0" borderId="0" applyFont="0" applyFill="0" applyBorder="0" applyAlignment="0" applyProtection="0"/>
    <xf numFmtId="173" fontId="112" fillId="0" borderId="0" applyFont="0" applyFill="0" applyBorder="0" applyAlignment="0" applyProtection="0"/>
    <xf numFmtId="218" fontId="102" fillId="0" borderId="0" applyFill="0" applyBorder="0" applyAlignment="0" applyProtection="0"/>
    <xf numFmtId="219" fontId="30" fillId="0" borderId="0" applyFill="0" applyBorder="0" applyAlignment="0" applyProtection="0"/>
    <xf numFmtId="220" fontId="102" fillId="0" borderId="0" applyFill="0" applyBorder="0" applyAlignment="0" applyProtection="0"/>
    <xf numFmtId="219" fontId="9" fillId="0" borderId="0" applyFill="0" applyBorder="0" applyAlignment="0" applyProtection="0"/>
    <xf numFmtId="219" fontId="103" fillId="0" borderId="0" applyFill="0" applyBorder="0" applyAlignment="0" applyProtection="0"/>
    <xf numFmtId="219" fontId="43" fillId="0" borderId="0" applyFill="0" applyBorder="0" applyAlignment="0" applyProtection="0"/>
    <xf numFmtId="221" fontId="112" fillId="0" borderId="0" applyFont="0" applyFill="0" applyBorder="0" applyAlignment="0" applyProtection="0"/>
    <xf numFmtId="222" fontId="112" fillId="0" borderId="0" applyFont="0" applyFill="0" applyBorder="0" applyAlignment="0" applyProtection="0"/>
    <xf numFmtId="197" fontId="112" fillId="0" borderId="0" applyFont="0" applyFill="0" applyBorder="0" applyAlignment="0" applyProtection="0"/>
    <xf numFmtId="222" fontId="112" fillId="0" borderId="0" applyFont="0" applyFill="0" applyBorder="0" applyAlignment="0" applyProtection="0"/>
    <xf numFmtId="219" fontId="30" fillId="0" borderId="0" applyFill="0" applyBorder="0" applyAlignment="0" applyProtection="0"/>
    <xf numFmtId="220" fontId="102" fillId="0" borderId="0" applyFill="0" applyBorder="0" applyAlignment="0" applyProtection="0"/>
    <xf numFmtId="219" fontId="9" fillId="0" borderId="0" applyFill="0" applyBorder="0" applyAlignment="0" applyProtection="0"/>
    <xf numFmtId="219" fontId="103" fillId="0" borderId="0" applyFill="0" applyBorder="0" applyAlignment="0" applyProtection="0"/>
    <xf numFmtId="219" fontId="43" fillId="0" borderId="0" applyFill="0" applyBorder="0" applyAlignment="0" applyProtection="0"/>
    <xf numFmtId="223" fontId="112" fillId="0" borderId="0" applyFont="0" applyFill="0" applyBorder="0" applyAlignment="0" applyProtection="0"/>
    <xf numFmtId="43" fontId="112" fillId="0" borderId="0" applyFont="0" applyFill="0" applyBorder="0" applyAlignment="0" applyProtection="0"/>
    <xf numFmtId="173" fontId="112" fillId="0" borderId="0" applyFont="0" applyFill="0" applyBorder="0" applyAlignment="0" applyProtection="0"/>
    <xf numFmtId="173" fontId="112" fillId="0" borderId="0" applyFont="0" applyFill="0" applyBorder="0" applyAlignment="0" applyProtection="0"/>
    <xf numFmtId="173" fontId="112" fillId="0" borderId="0" applyFont="0" applyFill="0" applyBorder="0" applyAlignment="0" applyProtection="0"/>
    <xf numFmtId="43" fontId="112" fillId="0" borderId="0" applyFont="0" applyFill="0" applyBorder="0" applyAlignment="0" applyProtection="0"/>
    <xf numFmtId="0" fontId="102" fillId="0" borderId="0" applyFill="0" applyBorder="0" applyAlignment="0" applyProtection="0"/>
    <xf numFmtId="217" fontId="112" fillId="0" borderId="0" applyFont="0" applyFill="0" applyBorder="0" applyAlignment="0" applyProtection="0"/>
    <xf numFmtId="197" fontId="112" fillId="0" borderId="0" applyFont="0" applyFill="0" applyBorder="0" applyAlignment="0" applyProtection="0"/>
    <xf numFmtId="224" fontId="112" fillId="0" borderId="0" applyFont="0" applyFill="0" applyBorder="0" applyAlignment="0" applyProtection="0"/>
    <xf numFmtId="43" fontId="112" fillId="0" borderId="0" applyFont="0" applyFill="0" applyBorder="0" applyAlignment="0" applyProtection="0"/>
    <xf numFmtId="216" fontId="102" fillId="0" borderId="0" applyFill="0" applyBorder="0" applyAlignment="0" applyProtection="0"/>
    <xf numFmtId="43" fontId="112" fillId="0" borderId="0" applyFont="0" applyFill="0" applyBorder="0" applyAlignment="0" applyProtection="0"/>
    <xf numFmtId="225" fontId="30" fillId="0" borderId="0" applyFill="0" applyBorder="0" applyAlignment="0" applyProtection="0"/>
    <xf numFmtId="222" fontId="112" fillId="0" borderId="0" applyFont="0" applyFill="0" applyBorder="0" applyAlignment="0" applyProtection="0"/>
    <xf numFmtId="219" fontId="30" fillId="0" borderId="0" applyFill="0" applyBorder="0" applyAlignment="0" applyProtection="0"/>
    <xf numFmtId="221" fontId="112" fillId="0" borderId="0" applyFont="0" applyFill="0" applyBorder="0" applyAlignment="0" applyProtection="0"/>
    <xf numFmtId="220" fontId="102" fillId="0" borderId="0" applyFill="0" applyBorder="0" applyAlignment="0" applyProtection="0"/>
    <xf numFmtId="175" fontId="112" fillId="0" borderId="0" applyFont="0" applyFill="0" applyBorder="0" applyAlignment="0" applyProtection="0"/>
    <xf numFmtId="175" fontId="112" fillId="0" borderId="0" applyFont="0" applyFill="0" applyBorder="0" applyAlignment="0" applyProtection="0"/>
    <xf numFmtId="175" fontId="112" fillId="0" borderId="0" applyFont="0" applyFill="0" applyBorder="0" applyAlignment="0" applyProtection="0"/>
    <xf numFmtId="175" fontId="112" fillId="0" borderId="0" applyFont="0" applyFill="0" applyBorder="0" applyAlignment="0" applyProtection="0"/>
    <xf numFmtId="173" fontId="112" fillId="0" borderId="0" applyFont="0" applyFill="0" applyBorder="0" applyAlignment="0" applyProtection="0"/>
    <xf numFmtId="219" fontId="9" fillId="0" borderId="0" applyFill="0" applyBorder="0" applyAlignment="0" applyProtection="0"/>
    <xf numFmtId="219" fontId="103" fillId="0" borderId="0" applyFill="0" applyBorder="0" applyAlignment="0" applyProtection="0"/>
    <xf numFmtId="219" fontId="43" fillId="0" borderId="0" applyFill="0" applyBorder="0" applyAlignment="0" applyProtection="0"/>
    <xf numFmtId="175" fontId="112" fillId="0" borderId="0" applyFont="0" applyFill="0" applyBorder="0" applyAlignment="0" applyProtection="0"/>
    <xf numFmtId="197" fontId="112" fillId="0" borderId="0" applyFont="0" applyFill="0" applyBorder="0" applyAlignment="0" applyProtection="0"/>
    <xf numFmtId="0" fontId="112" fillId="0" borderId="0" applyFont="0" applyFill="0" applyBorder="0" applyAlignment="0" applyProtection="0"/>
    <xf numFmtId="173" fontId="112" fillId="0" borderId="0" applyFont="0" applyFill="0" applyBorder="0" applyAlignment="0" applyProtection="0"/>
    <xf numFmtId="173" fontId="112" fillId="0" borderId="0" applyFont="0" applyFill="0" applyBorder="0" applyAlignment="0" applyProtection="0"/>
    <xf numFmtId="173" fontId="112" fillId="0" borderId="0" applyFont="0" applyFill="0" applyBorder="0" applyAlignment="0" applyProtection="0"/>
    <xf numFmtId="223" fontId="112" fillId="0" borderId="0" applyFont="0" applyFill="0" applyBorder="0" applyAlignment="0" applyProtection="0"/>
    <xf numFmtId="197" fontId="112" fillId="0" borderId="0" applyFont="0" applyFill="0" applyBorder="0" applyAlignment="0" applyProtection="0"/>
    <xf numFmtId="0" fontId="112" fillId="0" borderId="0" applyFont="0" applyFill="0" applyBorder="0" applyAlignment="0" applyProtection="0"/>
    <xf numFmtId="226" fontId="102" fillId="0" borderId="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224" fontId="112" fillId="0" borderId="0" applyFont="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225" fontId="9" fillId="0" borderId="0" applyFill="0" applyBorder="0" applyAlignment="0" applyProtection="0"/>
    <xf numFmtId="225" fontId="103" fillId="0" borderId="0" applyFill="0" applyBorder="0" applyAlignment="0" applyProtection="0"/>
    <xf numFmtId="225" fontId="43" fillId="0" borderId="0" applyFill="0" applyBorder="0" applyAlignment="0" applyProtection="0"/>
    <xf numFmtId="197" fontId="112" fillId="0" borderId="0" applyFont="0" applyFill="0" applyBorder="0" applyAlignment="0" applyProtection="0"/>
    <xf numFmtId="219" fontId="30" fillId="0" borderId="0" applyFill="0" applyBorder="0" applyAlignment="0" applyProtection="0"/>
    <xf numFmtId="220" fontId="102" fillId="0" borderId="0" applyFill="0" applyBorder="0" applyAlignment="0" applyProtection="0"/>
    <xf numFmtId="219" fontId="9" fillId="0" borderId="0" applyFill="0" applyBorder="0" applyAlignment="0" applyProtection="0"/>
    <xf numFmtId="219" fontId="103" fillId="0" borderId="0" applyFill="0" applyBorder="0" applyAlignment="0" applyProtection="0"/>
    <xf numFmtId="219" fontId="43" fillId="0" borderId="0" applyFill="0" applyBorder="0" applyAlignment="0" applyProtection="0"/>
    <xf numFmtId="43" fontId="112" fillId="0" borderId="0" applyFont="0" applyFill="0" applyBorder="0" applyAlignment="0" applyProtection="0"/>
    <xf numFmtId="173" fontId="112" fillId="0" borderId="0" applyFont="0" applyFill="0" applyBorder="0" applyAlignment="0" applyProtection="0"/>
    <xf numFmtId="43" fontId="112" fillId="0" borderId="0" applyFont="0" applyFill="0" applyBorder="0" applyAlignment="0" applyProtection="0"/>
    <xf numFmtId="173" fontId="112" fillId="0" borderId="0" applyFont="0" applyFill="0" applyBorder="0" applyAlignment="0" applyProtection="0"/>
    <xf numFmtId="43" fontId="112" fillId="0" borderId="0" applyFont="0" applyFill="0" applyBorder="0" applyAlignment="0" applyProtection="0"/>
    <xf numFmtId="197" fontId="112" fillId="0" borderId="0" applyFont="0" applyFill="0" applyBorder="0" applyAlignment="0" applyProtection="0"/>
    <xf numFmtId="0" fontId="102" fillId="0" borderId="0" applyFill="0" applyBorder="0" applyAlignment="0" applyProtection="0"/>
    <xf numFmtId="173" fontId="112" fillId="0" borderId="0" applyFont="0" applyFill="0" applyBorder="0" applyAlignment="0" applyProtection="0"/>
    <xf numFmtId="43" fontId="112" fillId="0" borderId="0" applyFont="0" applyFill="0" applyBorder="0" applyAlignment="0" applyProtection="0"/>
    <xf numFmtId="197" fontId="112" fillId="0" borderId="0" applyFont="0" applyFill="0" applyBorder="0" applyAlignment="0" applyProtection="0"/>
    <xf numFmtId="216" fontId="30" fillId="0" borderId="0" applyFill="0" applyBorder="0" applyAlignment="0" applyProtection="0"/>
    <xf numFmtId="218" fontId="102" fillId="0" borderId="0" applyFill="0" applyBorder="0" applyAlignment="0" applyProtection="0"/>
    <xf numFmtId="216" fontId="9" fillId="0" borderId="0" applyFill="0" applyBorder="0" applyAlignment="0" applyProtection="0"/>
    <xf numFmtId="216" fontId="103" fillId="0" borderId="0" applyFill="0" applyBorder="0" applyAlignment="0" applyProtection="0"/>
    <xf numFmtId="216" fontId="43" fillId="0" borderId="0" applyFill="0" applyBorder="0" applyAlignment="0" applyProtection="0"/>
    <xf numFmtId="173" fontId="112" fillId="0" borderId="0" applyFont="0" applyFill="0" applyBorder="0" applyAlignment="0" applyProtection="0"/>
    <xf numFmtId="224" fontId="112" fillId="0" borderId="0" applyFont="0" applyFill="0" applyBorder="0" applyAlignment="0" applyProtection="0"/>
    <xf numFmtId="216" fontId="9" fillId="0" borderId="0" applyFill="0" applyBorder="0" applyAlignment="0" applyProtection="0"/>
    <xf numFmtId="175" fontId="112" fillId="0" borderId="0" applyFont="0" applyFill="0" applyBorder="0" applyAlignment="0" applyProtection="0"/>
    <xf numFmtId="224" fontId="112" fillId="0" borderId="0" applyFont="0" applyFill="0" applyBorder="0" applyAlignment="0" applyProtection="0"/>
    <xf numFmtId="216" fontId="30" fillId="0" borderId="0" applyFill="0" applyBorder="0" applyAlignment="0" applyProtection="0"/>
    <xf numFmtId="218" fontId="102" fillId="0" borderId="0" applyFill="0" applyBorder="0" applyAlignment="0" applyProtection="0"/>
    <xf numFmtId="216" fontId="9" fillId="0" borderId="0" applyFill="0" applyBorder="0" applyAlignment="0" applyProtection="0"/>
    <xf numFmtId="216" fontId="103" fillId="0" borderId="0" applyFill="0" applyBorder="0" applyAlignment="0" applyProtection="0"/>
    <xf numFmtId="216" fontId="43" fillId="0" borderId="0" applyFill="0" applyBorder="0" applyAlignment="0" applyProtection="0"/>
    <xf numFmtId="216" fontId="103" fillId="0" borderId="0" applyFill="0" applyBorder="0" applyAlignment="0" applyProtection="0"/>
    <xf numFmtId="216" fontId="43" fillId="0" borderId="0" applyFill="0" applyBorder="0" applyAlignment="0" applyProtection="0"/>
    <xf numFmtId="43" fontId="112" fillId="0" borderId="0" applyFont="0" applyFill="0" applyBorder="0" applyAlignment="0" applyProtection="0"/>
    <xf numFmtId="197" fontId="112" fillId="0" borderId="0" applyFont="0" applyFill="0" applyBorder="0" applyAlignment="0" applyProtection="0"/>
    <xf numFmtId="0" fontId="30" fillId="0" borderId="0" applyFill="0" applyBorder="0" applyAlignment="0" applyProtection="0"/>
    <xf numFmtId="0" fontId="102" fillId="0" borderId="0" applyFill="0" applyBorder="0" applyAlignment="0" applyProtection="0"/>
    <xf numFmtId="0" fontId="9" fillId="0" borderId="0" applyFill="0" applyBorder="0" applyAlignment="0" applyProtection="0"/>
    <xf numFmtId="0" fontId="103" fillId="0" borderId="0" applyFill="0" applyBorder="0" applyAlignment="0" applyProtection="0"/>
    <xf numFmtId="0" fontId="43" fillId="0" borderId="0" applyFill="0" applyBorder="0" applyAlignment="0" applyProtection="0"/>
    <xf numFmtId="0" fontId="30" fillId="0" borderId="0" applyFill="0" applyBorder="0" applyAlignment="0" applyProtection="0"/>
    <xf numFmtId="0" fontId="102" fillId="0" borderId="0" applyFill="0" applyBorder="0" applyAlignment="0" applyProtection="0"/>
    <xf numFmtId="0" fontId="9" fillId="0" borderId="0" applyFill="0" applyBorder="0" applyAlignment="0" applyProtection="0"/>
    <xf numFmtId="0" fontId="103" fillId="0" borderId="0" applyFill="0" applyBorder="0" applyAlignment="0" applyProtection="0"/>
    <xf numFmtId="0" fontId="43" fillId="0" borderId="0" applyFill="0" applyBorder="0" applyAlignment="0" applyProtection="0"/>
    <xf numFmtId="223" fontId="112" fillId="0" borderId="0" applyFont="0" applyFill="0" applyBorder="0" applyAlignment="0" applyProtection="0"/>
    <xf numFmtId="43" fontId="112" fillId="0" borderId="0" applyFont="0" applyFill="0" applyBorder="0" applyAlignment="0" applyProtection="0"/>
    <xf numFmtId="197" fontId="112" fillId="0" borderId="0" applyFont="0" applyFill="0" applyBorder="0" applyAlignment="0" applyProtection="0"/>
    <xf numFmtId="43" fontId="112" fillId="0" borderId="0" applyFont="0" applyFill="0" applyBorder="0" applyAlignment="0" applyProtection="0"/>
    <xf numFmtId="173" fontId="112" fillId="0" borderId="0" applyFont="0" applyFill="0" applyBorder="0" applyAlignment="0" applyProtection="0"/>
    <xf numFmtId="224" fontId="112" fillId="0" borderId="0" applyFont="0" applyFill="0" applyBorder="0" applyAlignment="0" applyProtection="0"/>
    <xf numFmtId="222" fontId="112" fillId="0" borderId="0" applyFont="0" applyFill="0" applyBorder="0" applyAlignment="0" applyProtection="0"/>
    <xf numFmtId="43" fontId="112" fillId="0" borderId="0" applyFont="0" applyFill="0" applyBorder="0" applyAlignment="0" applyProtection="0"/>
    <xf numFmtId="222" fontId="112" fillId="0" borderId="0" applyFont="0" applyFill="0" applyBorder="0" applyAlignment="0" applyProtection="0"/>
    <xf numFmtId="197" fontId="112" fillId="0" borderId="0" applyFont="0" applyFill="0" applyBorder="0" applyAlignment="0" applyProtection="0"/>
    <xf numFmtId="222" fontId="112" fillId="0" borderId="0" applyFont="0" applyFill="0" applyBorder="0" applyAlignment="0" applyProtection="0"/>
    <xf numFmtId="197" fontId="112" fillId="0" borderId="0" applyFont="0" applyFill="0" applyBorder="0" applyAlignment="0" applyProtection="0"/>
    <xf numFmtId="227" fontId="112" fillId="0" borderId="0" applyFont="0" applyFill="0" applyBorder="0" applyAlignment="0" applyProtection="0"/>
    <xf numFmtId="228" fontId="112" fillId="0" borderId="0" applyFont="0" applyFill="0" applyBorder="0" applyAlignment="0" applyProtection="0"/>
    <xf numFmtId="216" fontId="102" fillId="0" borderId="0" applyFill="0" applyBorder="0" applyAlignment="0" applyProtection="0"/>
    <xf numFmtId="224" fontId="112" fillId="0" borderId="0" applyFont="0" applyFill="0" applyBorder="0" applyAlignment="0" applyProtection="0"/>
    <xf numFmtId="216" fontId="102" fillId="0" borderId="0" applyFill="0" applyBorder="0" applyAlignment="0" applyProtection="0"/>
    <xf numFmtId="43" fontId="112" fillId="0" borderId="0" applyFont="0" applyFill="0" applyBorder="0" applyAlignment="0" applyProtection="0"/>
    <xf numFmtId="216" fontId="30" fillId="0" borderId="0" applyFill="0" applyBorder="0" applyAlignment="0" applyProtection="0"/>
    <xf numFmtId="218" fontId="102" fillId="0" borderId="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216" fontId="9" fillId="0" borderId="0" applyFill="0" applyBorder="0" applyAlignment="0" applyProtection="0"/>
    <xf numFmtId="216" fontId="103" fillId="0" borderId="0" applyFill="0" applyBorder="0" applyAlignment="0" applyProtection="0"/>
    <xf numFmtId="216" fontId="43" fillId="0" borderId="0" applyFill="0" applyBorder="0" applyAlignment="0" applyProtection="0"/>
    <xf numFmtId="223" fontId="112" fillId="0" borderId="0" applyFont="0" applyFill="0" applyBorder="0" applyAlignment="0" applyProtection="0"/>
    <xf numFmtId="197" fontId="112" fillId="0" borderId="0" applyFont="0" applyFill="0" applyBorder="0" applyAlignment="0" applyProtection="0"/>
    <xf numFmtId="201" fontId="30" fillId="0" borderId="0" applyFill="0" applyBorder="0" applyAlignment="0" applyProtection="0"/>
    <xf numFmtId="201" fontId="102" fillId="0" borderId="0" applyFill="0" applyBorder="0" applyAlignment="0" applyProtection="0"/>
    <xf numFmtId="201" fontId="9" fillId="0" borderId="0" applyFill="0" applyBorder="0" applyAlignment="0" applyProtection="0"/>
    <xf numFmtId="201" fontId="103" fillId="0" borderId="0" applyFill="0" applyBorder="0" applyAlignment="0" applyProtection="0"/>
    <xf numFmtId="201" fontId="43" fillId="0" borderId="0" applyFill="0" applyBorder="0" applyAlignment="0" applyProtection="0"/>
    <xf numFmtId="188" fontId="30" fillId="0" borderId="0" applyFill="0" applyBorder="0" applyAlignment="0" applyProtection="0"/>
    <xf numFmtId="213" fontId="97" fillId="0" borderId="0" applyFont="0" applyFill="0" applyBorder="0" applyAlignment="0" applyProtection="0"/>
    <xf numFmtId="205" fontId="97" fillId="0" borderId="0" applyFont="0" applyFill="0" applyBorder="0" applyAlignment="0" applyProtection="0"/>
    <xf numFmtId="188" fontId="102" fillId="0" borderId="0" applyFill="0" applyBorder="0" applyAlignment="0" applyProtection="0"/>
    <xf numFmtId="205" fontId="97" fillId="0" borderId="0" applyFont="0" applyFill="0" applyBorder="0" applyAlignment="0" applyProtection="0"/>
    <xf numFmtId="188" fontId="9" fillId="0" borderId="0" applyFill="0" applyBorder="0" applyAlignment="0" applyProtection="0"/>
    <xf numFmtId="188" fontId="103" fillId="0" borderId="0" applyFill="0" applyBorder="0" applyAlignment="0" applyProtection="0"/>
    <xf numFmtId="188" fontId="43" fillId="0" borderId="0" applyFill="0" applyBorder="0" applyAlignment="0" applyProtection="0"/>
    <xf numFmtId="205" fontId="97" fillId="0" borderId="0" applyFont="0" applyFill="0" applyBorder="0" applyAlignment="0" applyProtection="0"/>
    <xf numFmtId="205" fontId="97" fillId="0" borderId="0" applyFont="0" applyFill="0" applyBorder="0" applyAlignment="0" applyProtection="0"/>
    <xf numFmtId="213" fontId="97" fillId="0" borderId="0" applyFont="0" applyFill="0" applyBorder="0" applyAlignment="0" applyProtection="0"/>
    <xf numFmtId="205" fontId="97" fillId="0" borderId="0" applyFont="0" applyFill="0" applyBorder="0" applyAlignment="0" applyProtection="0"/>
    <xf numFmtId="205" fontId="97" fillId="0" borderId="0" applyFont="0" applyFill="0" applyBorder="0" applyAlignment="0" applyProtection="0"/>
    <xf numFmtId="205" fontId="97" fillId="0" borderId="0" applyFont="0" applyFill="0" applyBorder="0" applyAlignment="0" applyProtection="0"/>
    <xf numFmtId="214" fontId="97" fillId="0" borderId="0" applyFont="0" applyFill="0" applyBorder="0" applyAlignment="0" applyProtection="0"/>
    <xf numFmtId="215" fontId="102" fillId="0" borderId="0" applyFill="0" applyBorder="0" applyAlignment="0" applyProtection="0"/>
    <xf numFmtId="202" fontId="9" fillId="0" borderId="0" applyFill="0" applyBorder="0" applyAlignment="0" applyProtection="0"/>
    <xf numFmtId="202" fontId="103" fillId="0" borderId="0" applyFill="0" applyBorder="0" applyAlignment="0" applyProtection="0"/>
    <xf numFmtId="202" fontId="43" fillId="0" borderId="0" applyFill="0" applyBorder="0" applyAlignment="0" applyProtection="0"/>
    <xf numFmtId="42" fontId="112" fillId="0" borderId="0" applyFont="0" applyFill="0" applyBorder="0" applyAlignment="0" applyProtection="0"/>
    <xf numFmtId="210" fontId="112" fillId="0" borderId="0" applyFont="0" applyFill="0" applyBorder="0" applyAlignment="0" applyProtection="0"/>
    <xf numFmtId="42" fontId="112" fillId="0" borderId="0" applyFont="0" applyFill="0" applyBorder="0" applyAlignment="0" applyProtection="0"/>
    <xf numFmtId="42" fontId="112" fillId="0" borderId="0" applyFont="0" applyFill="0" applyBorder="0" applyAlignment="0" applyProtection="0"/>
    <xf numFmtId="42" fontId="112" fillId="0" borderId="0" applyFon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42" fontId="112" fillId="0" borderId="0" applyFont="0" applyFill="0" applyBorder="0" applyAlignment="0" applyProtection="0"/>
    <xf numFmtId="42" fontId="112" fillId="0" borderId="0" applyFon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212" fontId="112" fillId="0" borderId="0" applyFont="0" applyFill="0" applyBorder="0" applyAlignment="0" applyProtection="0"/>
    <xf numFmtId="229" fontId="30" fillId="0" borderId="0" applyFill="0" applyBorder="0" applyAlignment="0" applyProtection="0"/>
    <xf numFmtId="229" fontId="102" fillId="0" borderId="0" applyFill="0" applyBorder="0" applyAlignment="0" applyProtection="0"/>
    <xf numFmtId="230" fontId="112" fillId="0" borderId="0" applyFont="0" applyFill="0" applyBorder="0" applyAlignment="0" applyProtection="0"/>
    <xf numFmtId="230" fontId="112" fillId="0" borderId="0" applyFont="0" applyFill="0" applyBorder="0" applyAlignment="0" applyProtection="0"/>
    <xf numFmtId="230" fontId="112" fillId="0" borderId="0" applyFont="0" applyFill="0" applyBorder="0" applyAlignment="0" applyProtection="0"/>
    <xf numFmtId="230" fontId="112" fillId="0" borderId="0" applyFont="0" applyFill="0" applyBorder="0" applyAlignment="0" applyProtection="0"/>
    <xf numFmtId="231" fontId="30" fillId="0" borderId="0" applyFill="0" applyBorder="0" applyAlignment="0" applyProtection="0"/>
    <xf numFmtId="232" fontId="116" fillId="0" borderId="0" applyFont="0" applyFill="0" applyBorder="0" applyAlignment="0" applyProtection="0"/>
    <xf numFmtId="231" fontId="102" fillId="0" borderId="0" applyFill="0" applyBorder="0" applyAlignment="0" applyProtection="0"/>
    <xf numFmtId="231" fontId="9" fillId="0" borderId="0" applyFill="0" applyBorder="0" applyAlignment="0" applyProtection="0"/>
    <xf numFmtId="231" fontId="103" fillId="0" borderId="0" applyFill="0" applyBorder="0" applyAlignment="0" applyProtection="0"/>
    <xf numFmtId="231" fontId="43" fillId="0" borderId="0" applyFill="0" applyBorder="0" applyAlignment="0" applyProtection="0"/>
    <xf numFmtId="233" fontId="112" fillId="0" borderId="0" applyFont="0" applyFill="0" applyBorder="0" applyAlignment="0" applyProtection="0"/>
    <xf numFmtId="230" fontId="112" fillId="0" borderId="0" applyFont="0" applyFill="0" applyBorder="0" applyAlignment="0" applyProtection="0"/>
    <xf numFmtId="230" fontId="112" fillId="0" borderId="0" applyFont="0" applyFill="0" applyBorder="0" applyAlignment="0" applyProtection="0"/>
    <xf numFmtId="230" fontId="112" fillId="0" borderId="0" applyFont="0" applyFill="0" applyBorder="0" applyAlignment="0" applyProtection="0"/>
    <xf numFmtId="229" fontId="9" fillId="0" borderId="0" applyFill="0" applyBorder="0" applyAlignment="0" applyProtection="0"/>
    <xf numFmtId="229" fontId="103" fillId="0" borderId="0" applyFill="0" applyBorder="0" applyAlignment="0" applyProtection="0"/>
    <xf numFmtId="229" fontId="43" fillId="0" borderId="0" applyFill="0" applyBorder="0" applyAlignment="0" applyProtection="0"/>
    <xf numFmtId="230" fontId="112" fillId="0" borderId="0" applyFont="0" applyFill="0" applyBorder="0" applyAlignment="0" applyProtection="0"/>
    <xf numFmtId="231" fontId="30" fillId="0" borderId="0" applyFill="0" applyBorder="0" applyAlignment="0" applyProtection="0"/>
    <xf numFmtId="231" fontId="102" fillId="0" borderId="0" applyFill="0" applyBorder="0" applyAlignment="0" applyProtection="0"/>
    <xf numFmtId="231" fontId="9" fillId="0" borderId="0" applyFill="0" applyBorder="0" applyAlignment="0" applyProtection="0"/>
    <xf numFmtId="231" fontId="103" fillId="0" borderId="0" applyFill="0" applyBorder="0" applyAlignment="0" applyProtection="0"/>
    <xf numFmtId="231" fontId="43" fillId="0" borderId="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55" fillId="0" borderId="0"/>
    <xf numFmtId="0" fontId="105"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30" fillId="0" borderId="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55" fillId="0" borderId="0"/>
    <xf numFmtId="0" fontId="55" fillId="0" borderId="0"/>
    <xf numFmtId="210" fontId="112" fillId="0" borderId="0" applyFont="0" applyFill="0" applyBorder="0" applyAlignment="0" applyProtection="0"/>
    <xf numFmtId="206" fontId="30" fillId="0" borderId="0" applyFill="0" applyBorder="0" applyAlignment="0" applyProtection="0"/>
    <xf numFmtId="206" fontId="102" fillId="0" borderId="0" applyFill="0" applyBorder="0" applyAlignment="0" applyProtection="0"/>
    <xf numFmtId="206" fontId="9" fillId="0" borderId="0" applyFill="0" applyBorder="0" applyAlignment="0" applyProtection="0"/>
    <xf numFmtId="206" fontId="103" fillId="0" borderId="0" applyFill="0" applyBorder="0" applyAlignment="0" applyProtection="0"/>
    <xf numFmtId="206" fontId="43" fillId="0" borderId="0" applyFill="0" applyBorder="0" applyAlignment="0" applyProtection="0"/>
    <xf numFmtId="206" fontId="30" fillId="0" borderId="0" applyFill="0" applyBorder="0" applyAlignment="0" applyProtection="0"/>
    <xf numFmtId="206" fontId="102" fillId="0" borderId="0" applyFill="0" applyBorder="0" applyAlignment="0" applyProtection="0"/>
    <xf numFmtId="206" fontId="9" fillId="0" borderId="0" applyFill="0" applyBorder="0" applyAlignment="0" applyProtection="0"/>
    <xf numFmtId="206" fontId="103" fillId="0" borderId="0" applyFill="0" applyBorder="0" applyAlignment="0" applyProtection="0"/>
    <xf numFmtId="206" fontId="43" fillId="0" borderId="0" applyFill="0" applyBorder="0" applyAlignment="0" applyProtection="0"/>
    <xf numFmtId="0" fontId="113" fillId="0" borderId="0"/>
    <xf numFmtId="0" fontId="37" fillId="0" borderId="0"/>
    <xf numFmtId="0" fontId="30" fillId="0" borderId="0"/>
    <xf numFmtId="0" fontId="9" fillId="0" borderId="0"/>
    <xf numFmtId="0" fontId="9" fillId="0" borderId="0"/>
    <xf numFmtId="0" fontId="30" fillId="0" borderId="0"/>
    <xf numFmtId="0" fontId="9" fillId="0" borderId="0"/>
    <xf numFmtId="234" fontId="112" fillId="0" borderId="0" applyFon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206" fontId="30" fillId="0" borderId="0" applyFill="0" applyBorder="0" applyAlignment="0" applyProtection="0"/>
    <xf numFmtId="206" fontId="102" fillId="0" borderId="0" applyFill="0" applyBorder="0" applyAlignment="0" applyProtection="0"/>
    <xf numFmtId="206" fontId="9" fillId="0" borderId="0" applyFill="0" applyBorder="0" applyAlignment="0" applyProtection="0"/>
    <xf numFmtId="206" fontId="103" fillId="0" borderId="0" applyFill="0" applyBorder="0" applyAlignment="0" applyProtection="0"/>
    <xf numFmtId="206" fontId="43" fillId="0" borderId="0" applyFill="0" applyBorder="0" applyAlignment="0" applyProtection="0"/>
    <xf numFmtId="42" fontId="112" fillId="0" borderId="0" applyFont="0" applyFill="0" applyBorder="0" applyAlignment="0" applyProtection="0"/>
    <xf numFmtId="42" fontId="112" fillId="0" borderId="0" applyFont="0" applyFill="0" applyBorder="0" applyAlignment="0" applyProtection="0"/>
    <xf numFmtId="206" fontId="30" fillId="0" borderId="0" applyFill="0" applyBorder="0" applyAlignment="0" applyProtection="0"/>
    <xf numFmtId="206" fontId="102" fillId="0" borderId="0" applyFill="0" applyBorder="0" applyAlignment="0" applyProtection="0"/>
    <xf numFmtId="206" fontId="9" fillId="0" borderId="0" applyFill="0" applyBorder="0" applyAlignment="0" applyProtection="0"/>
    <xf numFmtId="206" fontId="103" fillId="0" borderId="0" applyFill="0" applyBorder="0" applyAlignment="0" applyProtection="0"/>
    <xf numFmtId="206" fontId="43" fillId="0" borderId="0" applyFill="0" applyBorder="0" applyAlignment="0" applyProtection="0"/>
    <xf numFmtId="42" fontId="112" fillId="0" borderId="0" applyFont="0" applyFill="0" applyBorder="0" applyAlignment="0" applyProtection="0"/>
    <xf numFmtId="0" fontId="105" fillId="0" borderId="0" applyNumberFormat="0" applyFill="0" applyBorder="0" applyAlignment="0" applyProtection="0"/>
    <xf numFmtId="201" fontId="30" fillId="0" borderId="0" applyFill="0" applyBorder="0" applyAlignment="0" applyProtection="0"/>
    <xf numFmtId="235" fontId="30" fillId="0" borderId="0" applyFill="0" applyBorder="0" applyAlignment="0" applyProtection="0"/>
    <xf numFmtId="236" fontId="112" fillId="0" borderId="0" applyFont="0" applyFill="0" applyBorder="0" applyAlignment="0" applyProtection="0"/>
    <xf numFmtId="41" fontId="112" fillId="0" borderId="0" applyFont="0" applyFill="0" applyBorder="0" applyAlignment="0" applyProtection="0"/>
    <xf numFmtId="176" fontId="112" fillId="0" borderId="0" applyFont="0" applyFill="0" applyBorder="0" applyAlignment="0" applyProtection="0"/>
    <xf numFmtId="235" fontId="102" fillId="0" borderId="0" applyFill="0" applyBorder="0" applyAlignment="0" applyProtection="0"/>
    <xf numFmtId="237" fontId="30" fillId="0" borderId="0" applyFill="0" applyBorder="0" applyAlignment="0" applyProtection="0"/>
    <xf numFmtId="237" fontId="102" fillId="0" borderId="0" applyFill="0" applyBorder="0" applyAlignment="0" applyProtection="0"/>
    <xf numFmtId="237" fontId="9" fillId="0" borderId="0" applyFill="0" applyBorder="0" applyAlignment="0" applyProtection="0"/>
    <xf numFmtId="237" fontId="103" fillId="0" borderId="0" applyFill="0" applyBorder="0" applyAlignment="0" applyProtection="0"/>
    <xf numFmtId="237" fontId="43" fillId="0" borderId="0" applyFill="0" applyBorder="0" applyAlignment="0" applyProtection="0"/>
    <xf numFmtId="238" fontId="112" fillId="0" borderId="0" applyFont="0" applyFill="0" applyBorder="0" applyAlignment="0" applyProtection="0"/>
    <xf numFmtId="239" fontId="112" fillId="0" borderId="0" applyFont="0" applyFill="0" applyBorder="0" applyAlignment="0" applyProtection="0"/>
    <xf numFmtId="240" fontId="112" fillId="0" borderId="0" applyFont="0" applyFill="0" applyBorder="0" applyAlignment="0" applyProtection="0"/>
    <xf numFmtId="239" fontId="112" fillId="0" borderId="0" applyFont="0" applyFill="0" applyBorder="0" applyAlignment="0" applyProtection="0"/>
    <xf numFmtId="237" fontId="30" fillId="0" borderId="0" applyFill="0" applyBorder="0" applyAlignment="0" applyProtection="0"/>
    <xf numFmtId="237" fontId="102" fillId="0" borderId="0" applyFill="0" applyBorder="0" applyAlignment="0" applyProtection="0"/>
    <xf numFmtId="237" fontId="9" fillId="0" borderId="0" applyFill="0" applyBorder="0" applyAlignment="0" applyProtection="0"/>
    <xf numFmtId="237" fontId="103" fillId="0" borderId="0" applyFill="0" applyBorder="0" applyAlignment="0" applyProtection="0"/>
    <xf numFmtId="237" fontId="43" fillId="0" borderId="0" applyFill="0" applyBorder="0" applyAlignment="0" applyProtection="0"/>
    <xf numFmtId="241" fontId="112" fillId="0" borderId="0" applyFont="0" applyFill="0" applyBorder="0" applyAlignment="0" applyProtection="0"/>
    <xf numFmtId="41" fontId="112" fillId="0" borderId="0" applyFont="0" applyFill="0" applyBorder="0" applyAlignment="0" applyProtection="0"/>
    <xf numFmtId="176" fontId="112" fillId="0" borderId="0" applyFont="0" applyFill="0" applyBorder="0" applyAlignment="0" applyProtection="0"/>
    <xf numFmtId="176" fontId="112" fillId="0" borderId="0" applyFont="0" applyFill="0" applyBorder="0" applyAlignment="0" applyProtection="0"/>
    <xf numFmtId="176" fontId="112" fillId="0" borderId="0" applyFont="0" applyFill="0" applyBorder="0" applyAlignment="0" applyProtection="0"/>
    <xf numFmtId="41" fontId="112" fillId="0" borderId="0" applyFont="0" applyFill="0" applyBorder="0" applyAlignment="0" applyProtection="0"/>
    <xf numFmtId="242" fontId="102" fillId="0" borderId="0" applyFill="0" applyBorder="0" applyAlignment="0" applyProtection="0"/>
    <xf numFmtId="236" fontId="112" fillId="0" borderId="0" applyFont="0" applyFill="0" applyBorder="0" applyAlignment="0" applyProtection="0"/>
    <xf numFmtId="240" fontId="112" fillId="0" borderId="0" applyFont="0" applyFill="0" applyBorder="0" applyAlignment="0" applyProtection="0"/>
    <xf numFmtId="243" fontId="112" fillId="0" borderId="0" applyFont="0" applyFill="0" applyBorder="0" applyAlignment="0" applyProtection="0"/>
    <xf numFmtId="41" fontId="112" fillId="0" borderId="0" applyFont="0" applyFill="0" applyBorder="0" applyAlignment="0" applyProtection="0"/>
    <xf numFmtId="235" fontId="102" fillId="0" borderId="0" applyFill="0" applyBorder="0" applyAlignment="0" applyProtection="0"/>
    <xf numFmtId="41" fontId="112" fillId="0" borderId="0" applyFont="0" applyFill="0" applyBorder="0" applyAlignment="0" applyProtection="0"/>
    <xf numFmtId="207" fontId="30" fillId="0" borderId="0" applyFill="0" applyBorder="0" applyAlignment="0" applyProtection="0"/>
    <xf numFmtId="239" fontId="112" fillId="0" borderId="0" applyFont="0" applyFill="0" applyBorder="0" applyAlignment="0" applyProtection="0"/>
    <xf numFmtId="237" fontId="30" fillId="0" borderId="0" applyFill="0" applyBorder="0" applyAlignment="0" applyProtection="0"/>
    <xf numFmtId="238" fontId="112" fillId="0" borderId="0" applyFont="0" applyFill="0" applyBorder="0" applyAlignment="0" applyProtection="0"/>
    <xf numFmtId="237" fontId="102" fillId="0" borderId="0" applyFill="0" applyBorder="0" applyAlignment="0" applyProtection="0"/>
    <xf numFmtId="174" fontId="112" fillId="0" borderId="0" applyFont="0" applyFill="0" applyBorder="0" applyAlignment="0" applyProtection="0"/>
    <xf numFmtId="174" fontId="112" fillId="0" borderId="0" applyFont="0" applyFill="0" applyBorder="0" applyAlignment="0" applyProtection="0"/>
    <xf numFmtId="174" fontId="112" fillId="0" borderId="0" applyFont="0" applyFill="0" applyBorder="0" applyAlignment="0" applyProtection="0"/>
    <xf numFmtId="174" fontId="112" fillId="0" borderId="0" applyFont="0" applyFill="0" applyBorder="0" applyAlignment="0" applyProtection="0"/>
    <xf numFmtId="176" fontId="112" fillId="0" borderId="0" applyFont="0" applyFill="0" applyBorder="0" applyAlignment="0" applyProtection="0"/>
    <xf numFmtId="237" fontId="9" fillId="0" borderId="0" applyFill="0" applyBorder="0" applyAlignment="0" applyProtection="0"/>
    <xf numFmtId="237" fontId="103" fillId="0" borderId="0" applyFill="0" applyBorder="0" applyAlignment="0" applyProtection="0"/>
    <xf numFmtId="237" fontId="43" fillId="0" borderId="0" applyFill="0" applyBorder="0" applyAlignment="0" applyProtection="0"/>
    <xf numFmtId="174" fontId="112" fillId="0" borderId="0" applyFont="0" applyFill="0" applyBorder="0" applyAlignment="0" applyProtection="0"/>
    <xf numFmtId="240" fontId="112" fillId="0" borderId="0" applyFont="0" applyFill="0" applyBorder="0" applyAlignment="0" applyProtection="0"/>
    <xf numFmtId="240" fontId="97" fillId="0" borderId="0" applyFont="0" applyFill="0" applyBorder="0" applyAlignment="0" applyProtection="0"/>
    <xf numFmtId="176" fontId="112" fillId="0" borderId="0" applyFont="0" applyFill="0" applyBorder="0" applyAlignment="0" applyProtection="0"/>
    <xf numFmtId="176" fontId="112" fillId="0" borderId="0" applyFont="0" applyFill="0" applyBorder="0" applyAlignment="0" applyProtection="0"/>
    <xf numFmtId="176" fontId="112" fillId="0" borderId="0" applyFont="0" applyFill="0" applyBorder="0" applyAlignment="0" applyProtection="0"/>
    <xf numFmtId="241" fontId="112" fillId="0" borderId="0" applyFont="0" applyFill="0" applyBorder="0" applyAlignment="0" applyProtection="0"/>
    <xf numFmtId="240" fontId="97" fillId="0" borderId="0" applyFont="0" applyFill="0" applyBorder="0" applyAlignment="0" applyProtection="0"/>
    <xf numFmtId="207" fontId="102" fillId="0" borderId="0" applyFill="0" applyBorder="0" applyAlignment="0" applyProtection="0"/>
    <xf numFmtId="240" fontId="112" fillId="0" borderId="0" applyFont="0" applyFill="0" applyBorder="0" applyAlignment="0" applyProtection="0"/>
    <xf numFmtId="244" fontId="112" fillId="0" borderId="0" applyFont="0" applyFill="0" applyBorder="0" applyAlignment="0" applyProtection="0"/>
    <xf numFmtId="240" fontId="112" fillId="0" borderId="0" applyFont="0" applyFill="0" applyBorder="0" applyAlignment="0" applyProtection="0"/>
    <xf numFmtId="243" fontId="112" fillId="0" borderId="0" applyFont="0" applyFill="0" applyBorder="0" applyAlignment="0" applyProtection="0"/>
    <xf numFmtId="240" fontId="112" fillId="0" borderId="0" applyFont="0" applyFill="0" applyBorder="0" applyAlignment="0" applyProtection="0"/>
    <xf numFmtId="240" fontId="112" fillId="0" borderId="0" applyFont="0" applyFill="0" applyBorder="0" applyAlignment="0" applyProtection="0"/>
    <xf numFmtId="240" fontId="112" fillId="0" borderId="0" applyFont="0" applyFill="0" applyBorder="0" applyAlignment="0" applyProtection="0"/>
    <xf numFmtId="240" fontId="112" fillId="0" borderId="0" applyFont="0" applyFill="0" applyBorder="0" applyAlignment="0" applyProtection="0"/>
    <xf numFmtId="240" fontId="112" fillId="0" borderId="0" applyFont="0" applyFill="0" applyBorder="0" applyAlignment="0" applyProtection="0"/>
    <xf numFmtId="240" fontId="112" fillId="0" borderId="0" applyFont="0" applyFill="0" applyBorder="0" applyAlignment="0" applyProtection="0"/>
    <xf numFmtId="240" fontId="112" fillId="0" borderId="0" applyFont="0" applyFill="0" applyBorder="0" applyAlignment="0" applyProtection="0"/>
    <xf numFmtId="240" fontId="112" fillId="0" borderId="0" applyFont="0" applyFill="0" applyBorder="0" applyAlignment="0" applyProtection="0"/>
    <xf numFmtId="207" fontId="9" fillId="0" borderId="0" applyFill="0" applyBorder="0" applyAlignment="0" applyProtection="0"/>
    <xf numFmtId="207" fontId="103" fillId="0" borderId="0" applyFill="0" applyBorder="0" applyAlignment="0" applyProtection="0"/>
    <xf numFmtId="207" fontId="43" fillId="0" borderId="0" applyFill="0" applyBorder="0" applyAlignment="0" applyProtection="0"/>
    <xf numFmtId="240" fontId="112" fillId="0" borderId="0" applyFont="0" applyFill="0" applyBorder="0" applyAlignment="0" applyProtection="0"/>
    <xf numFmtId="237" fontId="30" fillId="0" borderId="0" applyFill="0" applyBorder="0" applyAlignment="0" applyProtection="0"/>
    <xf numFmtId="237" fontId="102" fillId="0" borderId="0" applyFill="0" applyBorder="0" applyAlignment="0" applyProtection="0"/>
    <xf numFmtId="237" fontId="9" fillId="0" borderId="0" applyFill="0" applyBorder="0" applyAlignment="0" applyProtection="0"/>
    <xf numFmtId="237" fontId="103" fillId="0" borderId="0" applyFill="0" applyBorder="0" applyAlignment="0" applyProtection="0"/>
    <xf numFmtId="237" fontId="43" fillId="0" borderId="0" applyFill="0" applyBorder="0" applyAlignment="0" applyProtection="0"/>
    <xf numFmtId="41" fontId="112" fillId="0" borderId="0" applyFont="0" applyFill="0" applyBorder="0" applyAlignment="0" applyProtection="0"/>
    <xf numFmtId="176" fontId="112" fillId="0" borderId="0" applyFont="0" applyFill="0" applyBorder="0" applyAlignment="0" applyProtection="0"/>
    <xf numFmtId="41" fontId="112" fillId="0" borderId="0" applyFont="0" applyFill="0" applyBorder="0" applyAlignment="0" applyProtection="0"/>
    <xf numFmtId="176" fontId="112" fillId="0" borderId="0" applyFont="0" applyFill="0" applyBorder="0" applyAlignment="0" applyProtection="0"/>
    <xf numFmtId="41" fontId="112" fillId="0" borderId="0" applyFont="0" applyFill="0" applyBorder="0" applyAlignment="0" applyProtection="0"/>
    <xf numFmtId="240" fontId="112" fillId="0" borderId="0" applyFont="0" applyFill="0" applyBorder="0" applyAlignment="0" applyProtection="0"/>
    <xf numFmtId="242" fontId="102" fillId="0" borderId="0" applyFill="0" applyBorder="0" applyAlignment="0" applyProtection="0"/>
    <xf numFmtId="176" fontId="112" fillId="0" borderId="0" applyFont="0" applyFill="0" applyBorder="0" applyAlignment="0" applyProtection="0"/>
    <xf numFmtId="41" fontId="112" fillId="0" borderId="0" applyFont="0" applyFill="0" applyBorder="0" applyAlignment="0" applyProtection="0"/>
    <xf numFmtId="240" fontId="112" fillId="0" borderId="0" applyFont="0" applyFill="0" applyBorder="0" applyAlignment="0" applyProtection="0"/>
    <xf numFmtId="235" fontId="30" fillId="0" borderId="0" applyFill="0" applyBorder="0" applyAlignment="0" applyProtection="0"/>
    <xf numFmtId="235" fontId="102" fillId="0" borderId="0" applyFill="0" applyBorder="0" applyAlignment="0" applyProtection="0"/>
    <xf numFmtId="235" fontId="9" fillId="0" borderId="0" applyFill="0" applyBorder="0" applyAlignment="0" applyProtection="0"/>
    <xf numFmtId="235" fontId="103" fillId="0" borderId="0" applyFill="0" applyBorder="0" applyAlignment="0" applyProtection="0"/>
    <xf numFmtId="235" fontId="43" fillId="0" borderId="0" applyFill="0" applyBorder="0" applyAlignment="0" applyProtection="0"/>
    <xf numFmtId="176" fontId="112" fillId="0" borderId="0" applyFont="0" applyFill="0" applyBorder="0" applyAlignment="0" applyProtection="0"/>
    <xf numFmtId="243" fontId="112" fillId="0" borderId="0" applyFont="0" applyFill="0" applyBorder="0" applyAlignment="0" applyProtection="0"/>
    <xf numFmtId="235" fontId="9" fillId="0" borderId="0" applyFill="0" applyBorder="0" applyAlignment="0" applyProtection="0"/>
    <xf numFmtId="174" fontId="112" fillId="0" borderId="0" applyFont="0" applyFill="0" applyBorder="0" applyAlignment="0" applyProtection="0"/>
    <xf numFmtId="243" fontId="112" fillId="0" borderId="0" applyFont="0" applyFill="0" applyBorder="0" applyAlignment="0" applyProtection="0"/>
    <xf numFmtId="235" fontId="30" fillId="0" borderId="0" applyFill="0" applyBorder="0" applyAlignment="0" applyProtection="0"/>
    <xf numFmtId="235" fontId="102" fillId="0" borderId="0" applyFill="0" applyBorder="0" applyAlignment="0" applyProtection="0"/>
    <xf numFmtId="235" fontId="9" fillId="0" borderId="0" applyFill="0" applyBorder="0" applyAlignment="0" applyProtection="0"/>
    <xf numFmtId="235" fontId="103" fillId="0" borderId="0" applyFill="0" applyBorder="0" applyAlignment="0" applyProtection="0"/>
    <xf numFmtId="235" fontId="43" fillId="0" borderId="0" applyFill="0" applyBorder="0" applyAlignment="0" applyProtection="0"/>
    <xf numFmtId="235" fontId="103" fillId="0" borderId="0" applyFill="0" applyBorder="0" applyAlignment="0" applyProtection="0"/>
    <xf numFmtId="235" fontId="43" fillId="0" borderId="0" applyFill="0" applyBorder="0" applyAlignment="0" applyProtection="0"/>
    <xf numFmtId="41" fontId="112" fillId="0" borderId="0" applyFont="0" applyFill="0" applyBorder="0" applyAlignment="0" applyProtection="0"/>
    <xf numFmtId="240" fontId="112" fillId="0" borderId="0" applyFont="0" applyFill="0" applyBorder="0" applyAlignment="0" applyProtection="0"/>
    <xf numFmtId="242" fontId="30" fillId="0" borderId="0" applyFill="0" applyBorder="0" applyAlignment="0" applyProtection="0"/>
    <xf numFmtId="242" fontId="102" fillId="0" borderId="0" applyFill="0" applyBorder="0" applyAlignment="0" applyProtection="0"/>
    <xf numFmtId="242" fontId="9" fillId="0" borderId="0" applyFill="0" applyBorder="0" applyAlignment="0" applyProtection="0"/>
    <xf numFmtId="242" fontId="103" fillId="0" borderId="0" applyFill="0" applyBorder="0" applyAlignment="0" applyProtection="0"/>
    <xf numFmtId="242" fontId="43" fillId="0" borderId="0" applyFill="0" applyBorder="0" applyAlignment="0" applyProtection="0"/>
    <xf numFmtId="242" fontId="30" fillId="0" borderId="0" applyFill="0" applyBorder="0" applyAlignment="0" applyProtection="0"/>
    <xf numFmtId="242" fontId="102" fillId="0" borderId="0" applyFill="0" applyBorder="0" applyAlignment="0" applyProtection="0"/>
    <xf numFmtId="242" fontId="9" fillId="0" borderId="0" applyFill="0" applyBorder="0" applyAlignment="0" applyProtection="0"/>
    <xf numFmtId="242" fontId="103" fillId="0" borderId="0" applyFill="0" applyBorder="0" applyAlignment="0" applyProtection="0"/>
    <xf numFmtId="242" fontId="43" fillId="0" borderId="0" applyFill="0" applyBorder="0" applyAlignment="0" applyProtection="0"/>
    <xf numFmtId="241" fontId="112" fillId="0" borderId="0" applyFont="0" applyFill="0" applyBorder="0" applyAlignment="0" applyProtection="0"/>
    <xf numFmtId="41" fontId="112" fillId="0" borderId="0" applyFont="0" applyFill="0" applyBorder="0" applyAlignment="0" applyProtection="0"/>
    <xf numFmtId="240" fontId="112" fillId="0" borderId="0" applyFont="0" applyFill="0" applyBorder="0" applyAlignment="0" applyProtection="0"/>
    <xf numFmtId="41" fontId="112" fillId="0" borderId="0" applyFont="0" applyFill="0" applyBorder="0" applyAlignment="0" applyProtection="0"/>
    <xf numFmtId="176" fontId="112" fillId="0" borderId="0" applyFont="0" applyFill="0" applyBorder="0" applyAlignment="0" applyProtection="0"/>
    <xf numFmtId="243" fontId="112" fillId="0" borderId="0" applyFont="0" applyFill="0" applyBorder="0" applyAlignment="0" applyProtection="0"/>
    <xf numFmtId="239" fontId="112" fillId="0" borderId="0" applyFont="0" applyFill="0" applyBorder="0" applyAlignment="0" applyProtection="0"/>
    <xf numFmtId="41" fontId="112" fillId="0" borderId="0" applyFont="0" applyFill="0" applyBorder="0" applyAlignment="0" applyProtection="0"/>
    <xf numFmtId="239" fontId="112" fillId="0" borderId="0" applyFont="0" applyFill="0" applyBorder="0" applyAlignment="0" applyProtection="0"/>
    <xf numFmtId="240" fontId="112" fillId="0" borderId="0" applyFont="0" applyFill="0" applyBorder="0" applyAlignment="0" applyProtection="0"/>
    <xf numFmtId="239" fontId="112" fillId="0" borderId="0" applyFont="0" applyFill="0" applyBorder="0" applyAlignment="0" applyProtection="0"/>
    <xf numFmtId="240" fontId="112" fillId="0" borderId="0" applyFont="0" applyFill="0" applyBorder="0" applyAlignment="0" applyProtection="0"/>
    <xf numFmtId="245" fontId="112" fillId="0" borderId="0" applyFont="0" applyFill="0" applyBorder="0" applyAlignment="0" applyProtection="0"/>
    <xf numFmtId="246" fontId="112" fillId="0" borderId="0" applyFont="0" applyFill="0" applyBorder="0" applyAlignment="0" applyProtection="0"/>
    <xf numFmtId="235" fontId="102" fillId="0" borderId="0" applyFill="0" applyBorder="0" applyAlignment="0" applyProtection="0"/>
    <xf numFmtId="243" fontId="112" fillId="0" borderId="0" applyFont="0" applyFill="0" applyBorder="0" applyAlignment="0" applyProtection="0"/>
    <xf numFmtId="235" fontId="102" fillId="0" borderId="0" applyFill="0" applyBorder="0" applyAlignment="0" applyProtection="0"/>
    <xf numFmtId="41" fontId="112" fillId="0" borderId="0" applyFont="0" applyFill="0" applyBorder="0" applyAlignment="0" applyProtection="0"/>
    <xf numFmtId="235" fontId="30" fillId="0" borderId="0" applyFill="0" applyBorder="0" applyAlignment="0" applyProtection="0"/>
    <xf numFmtId="235" fontId="102" fillId="0" borderId="0" applyFill="0" applyBorder="0" applyAlignment="0" applyProtection="0"/>
    <xf numFmtId="41" fontId="112" fillId="0" borderId="0" applyFont="0" applyFill="0" applyBorder="0" applyAlignment="0" applyProtection="0"/>
    <xf numFmtId="41" fontId="112" fillId="0" borderId="0" applyFont="0" applyFill="0" applyBorder="0" applyAlignment="0" applyProtection="0"/>
    <xf numFmtId="41" fontId="112" fillId="0" borderId="0" applyFont="0" applyFill="0" applyBorder="0" applyAlignment="0" applyProtection="0"/>
    <xf numFmtId="235" fontId="9" fillId="0" borderId="0" applyFill="0" applyBorder="0" applyAlignment="0" applyProtection="0"/>
    <xf numFmtId="235" fontId="103" fillId="0" borderId="0" applyFill="0" applyBorder="0" applyAlignment="0" applyProtection="0"/>
    <xf numFmtId="235" fontId="43" fillId="0" borderId="0" applyFill="0" applyBorder="0" applyAlignment="0" applyProtection="0"/>
    <xf numFmtId="241" fontId="112" fillId="0" borderId="0" applyFont="0" applyFill="0" applyBorder="0" applyAlignment="0" applyProtection="0"/>
    <xf numFmtId="240" fontId="112" fillId="0" borderId="0" applyFont="0" applyFill="0" applyBorder="0" applyAlignment="0" applyProtection="0"/>
    <xf numFmtId="216" fontId="30" fillId="0" borderId="0" applyFill="0" applyBorder="0" applyAlignment="0" applyProtection="0"/>
    <xf numFmtId="217" fontId="112" fillId="0" borderId="0" applyFont="0" applyFill="0" applyBorder="0" applyAlignment="0" applyProtection="0"/>
    <xf numFmtId="43" fontId="112" fillId="0" borderId="0" applyFont="0" applyFill="0" applyBorder="0" applyAlignment="0" applyProtection="0"/>
    <xf numFmtId="173" fontId="112" fillId="0" borderId="0" applyFont="0" applyFill="0" applyBorder="0" applyAlignment="0" applyProtection="0"/>
    <xf numFmtId="218" fontId="102" fillId="0" borderId="0" applyFill="0" applyBorder="0" applyAlignment="0" applyProtection="0"/>
    <xf numFmtId="219" fontId="30" fillId="0" borderId="0" applyFill="0" applyBorder="0" applyAlignment="0" applyProtection="0"/>
    <xf numFmtId="220" fontId="102" fillId="0" borderId="0" applyFill="0" applyBorder="0" applyAlignment="0" applyProtection="0"/>
    <xf numFmtId="219" fontId="9" fillId="0" borderId="0" applyFill="0" applyBorder="0" applyAlignment="0" applyProtection="0"/>
    <xf numFmtId="219" fontId="103" fillId="0" borderId="0" applyFill="0" applyBorder="0" applyAlignment="0" applyProtection="0"/>
    <xf numFmtId="219" fontId="43" fillId="0" borderId="0" applyFill="0" applyBorder="0" applyAlignment="0" applyProtection="0"/>
    <xf numFmtId="221" fontId="112" fillId="0" borderId="0" applyFont="0" applyFill="0" applyBorder="0" applyAlignment="0" applyProtection="0"/>
    <xf numFmtId="222" fontId="112" fillId="0" borderId="0" applyFont="0" applyFill="0" applyBorder="0" applyAlignment="0" applyProtection="0"/>
    <xf numFmtId="197" fontId="112" fillId="0" borderId="0" applyFont="0" applyFill="0" applyBorder="0" applyAlignment="0" applyProtection="0"/>
    <xf numFmtId="222" fontId="112" fillId="0" borderId="0" applyFont="0" applyFill="0" applyBorder="0" applyAlignment="0" applyProtection="0"/>
    <xf numFmtId="219" fontId="30" fillId="0" borderId="0" applyFill="0" applyBorder="0" applyAlignment="0" applyProtection="0"/>
    <xf numFmtId="220" fontId="102" fillId="0" borderId="0" applyFill="0" applyBorder="0" applyAlignment="0" applyProtection="0"/>
    <xf numFmtId="219" fontId="9" fillId="0" borderId="0" applyFill="0" applyBorder="0" applyAlignment="0" applyProtection="0"/>
    <xf numFmtId="219" fontId="103" fillId="0" borderId="0" applyFill="0" applyBorder="0" applyAlignment="0" applyProtection="0"/>
    <xf numFmtId="219" fontId="43" fillId="0" borderId="0" applyFill="0" applyBorder="0" applyAlignment="0" applyProtection="0"/>
    <xf numFmtId="223" fontId="112" fillId="0" borderId="0" applyFont="0" applyFill="0" applyBorder="0" applyAlignment="0" applyProtection="0"/>
    <xf numFmtId="43" fontId="112" fillId="0" borderId="0" applyFont="0" applyFill="0" applyBorder="0" applyAlignment="0" applyProtection="0"/>
    <xf numFmtId="173" fontId="112" fillId="0" borderId="0" applyFont="0" applyFill="0" applyBorder="0" applyAlignment="0" applyProtection="0"/>
    <xf numFmtId="173" fontId="112" fillId="0" borderId="0" applyFont="0" applyFill="0" applyBorder="0" applyAlignment="0" applyProtection="0"/>
    <xf numFmtId="173" fontId="112" fillId="0" borderId="0" applyFont="0" applyFill="0" applyBorder="0" applyAlignment="0" applyProtection="0"/>
    <xf numFmtId="43" fontId="112" fillId="0" borderId="0" applyFont="0" applyFill="0" applyBorder="0" applyAlignment="0" applyProtection="0"/>
    <xf numFmtId="0" fontId="102" fillId="0" borderId="0" applyFill="0" applyBorder="0" applyAlignment="0" applyProtection="0"/>
    <xf numFmtId="217" fontId="112" fillId="0" borderId="0" applyFont="0" applyFill="0" applyBorder="0" applyAlignment="0" applyProtection="0"/>
    <xf numFmtId="197" fontId="112" fillId="0" borderId="0" applyFont="0" applyFill="0" applyBorder="0" applyAlignment="0" applyProtection="0"/>
    <xf numFmtId="224" fontId="112" fillId="0" borderId="0" applyFont="0" applyFill="0" applyBorder="0" applyAlignment="0" applyProtection="0"/>
    <xf numFmtId="43" fontId="112" fillId="0" borderId="0" applyFont="0" applyFill="0" applyBorder="0" applyAlignment="0" applyProtection="0"/>
    <xf numFmtId="216" fontId="102" fillId="0" borderId="0" applyFill="0" applyBorder="0" applyAlignment="0" applyProtection="0"/>
    <xf numFmtId="43" fontId="112" fillId="0" borderId="0" applyFont="0" applyFill="0" applyBorder="0" applyAlignment="0" applyProtection="0"/>
    <xf numFmtId="225" fontId="30" fillId="0" borderId="0" applyFill="0" applyBorder="0" applyAlignment="0" applyProtection="0"/>
    <xf numFmtId="222" fontId="112" fillId="0" borderId="0" applyFont="0" applyFill="0" applyBorder="0" applyAlignment="0" applyProtection="0"/>
    <xf numFmtId="219" fontId="30" fillId="0" borderId="0" applyFill="0" applyBorder="0" applyAlignment="0" applyProtection="0"/>
    <xf numFmtId="221" fontId="112" fillId="0" borderId="0" applyFont="0" applyFill="0" applyBorder="0" applyAlignment="0" applyProtection="0"/>
    <xf numFmtId="220" fontId="102" fillId="0" borderId="0" applyFill="0" applyBorder="0" applyAlignment="0" applyProtection="0"/>
    <xf numFmtId="175" fontId="112" fillId="0" borderId="0" applyFont="0" applyFill="0" applyBorder="0" applyAlignment="0" applyProtection="0"/>
    <xf numFmtId="175" fontId="112" fillId="0" borderId="0" applyFont="0" applyFill="0" applyBorder="0" applyAlignment="0" applyProtection="0"/>
    <xf numFmtId="175" fontId="112" fillId="0" borderId="0" applyFont="0" applyFill="0" applyBorder="0" applyAlignment="0" applyProtection="0"/>
    <xf numFmtId="175" fontId="112" fillId="0" borderId="0" applyFont="0" applyFill="0" applyBorder="0" applyAlignment="0" applyProtection="0"/>
    <xf numFmtId="173" fontId="112" fillId="0" borderId="0" applyFont="0" applyFill="0" applyBorder="0" applyAlignment="0" applyProtection="0"/>
    <xf numFmtId="219" fontId="9" fillId="0" borderId="0" applyFill="0" applyBorder="0" applyAlignment="0" applyProtection="0"/>
    <xf numFmtId="219" fontId="103" fillId="0" borderId="0" applyFill="0" applyBorder="0" applyAlignment="0" applyProtection="0"/>
    <xf numFmtId="219" fontId="43" fillId="0" borderId="0" applyFill="0" applyBorder="0" applyAlignment="0" applyProtection="0"/>
    <xf numFmtId="175" fontId="112" fillId="0" borderId="0" applyFont="0" applyFill="0" applyBorder="0" applyAlignment="0" applyProtection="0"/>
    <xf numFmtId="197" fontId="112" fillId="0" borderId="0" applyFont="0" applyFill="0" applyBorder="0" applyAlignment="0" applyProtection="0"/>
    <xf numFmtId="0" fontId="112" fillId="0" borderId="0" applyFont="0" applyFill="0" applyBorder="0" applyAlignment="0" applyProtection="0"/>
    <xf numFmtId="173" fontId="112" fillId="0" borderId="0" applyFont="0" applyFill="0" applyBorder="0" applyAlignment="0" applyProtection="0"/>
    <xf numFmtId="173" fontId="112" fillId="0" borderId="0" applyFont="0" applyFill="0" applyBorder="0" applyAlignment="0" applyProtection="0"/>
    <xf numFmtId="173" fontId="112" fillId="0" borderId="0" applyFont="0" applyFill="0" applyBorder="0" applyAlignment="0" applyProtection="0"/>
    <xf numFmtId="223" fontId="112" fillId="0" borderId="0" applyFont="0" applyFill="0" applyBorder="0" applyAlignment="0" applyProtection="0"/>
    <xf numFmtId="197" fontId="112" fillId="0" borderId="0" applyFont="0" applyFill="0" applyBorder="0" applyAlignment="0" applyProtection="0"/>
    <xf numFmtId="0" fontId="112" fillId="0" borderId="0" applyFont="0" applyFill="0" applyBorder="0" applyAlignment="0" applyProtection="0"/>
    <xf numFmtId="226" fontId="102" fillId="0" borderId="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224" fontId="112" fillId="0" borderId="0" applyFont="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225" fontId="9" fillId="0" borderId="0" applyFill="0" applyBorder="0" applyAlignment="0" applyProtection="0"/>
    <xf numFmtId="225" fontId="103" fillId="0" borderId="0" applyFill="0" applyBorder="0" applyAlignment="0" applyProtection="0"/>
    <xf numFmtId="225" fontId="43" fillId="0" borderId="0" applyFill="0" applyBorder="0" applyAlignment="0" applyProtection="0"/>
    <xf numFmtId="197" fontId="112" fillId="0" borderId="0" applyFont="0" applyFill="0" applyBorder="0" applyAlignment="0" applyProtection="0"/>
    <xf numFmtId="219" fontId="30" fillId="0" borderId="0" applyFill="0" applyBorder="0" applyAlignment="0" applyProtection="0"/>
    <xf numFmtId="220" fontId="102" fillId="0" borderId="0" applyFill="0" applyBorder="0" applyAlignment="0" applyProtection="0"/>
    <xf numFmtId="219" fontId="9" fillId="0" borderId="0" applyFill="0" applyBorder="0" applyAlignment="0" applyProtection="0"/>
    <xf numFmtId="219" fontId="103" fillId="0" borderId="0" applyFill="0" applyBorder="0" applyAlignment="0" applyProtection="0"/>
    <xf numFmtId="219" fontId="43" fillId="0" borderId="0" applyFill="0" applyBorder="0" applyAlignment="0" applyProtection="0"/>
    <xf numFmtId="43" fontId="112" fillId="0" borderId="0" applyFont="0" applyFill="0" applyBorder="0" applyAlignment="0" applyProtection="0"/>
    <xf numFmtId="173" fontId="112" fillId="0" borderId="0" applyFont="0" applyFill="0" applyBorder="0" applyAlignment="0" applyProtection="0"/>
    <xf numFmtId="43" fontId="112" fillId="0" borderId="0" applyFont="0" applyFill="0" applyBorder="0" applyAlignment="0" applyProtection="0"/>
    <xf numFmtId="173" fontId="112" fillId="0" borderId="0" applyFont="0" applyFill="0" applyBorder="0" applyAlignment="0" applyProtection="0"/>
    <xf numFmtId="43" fontId="112" fillId="0" borderId="0" applyFont="0" applyFill="0" applyBorder="0" applyAlignment="0" applyProtection="0"/>
    <xf numFmtId="197" fontId="112" fillId="0" borderId="0" applyFont="0" applyFill="0" applyBorder="0" applyAlignment="0" applyProtection="0"/>
    <xf numFmtId="0" fontId="102" fillId="0" borderId="0" applyFill="0" applyBorder="0" applyAlignment="0" applyProtection="0"/>
    <xf numFmtId="173" fontId="112" fillId="0" borderId="0" applyFont="0" applyFill="0" applyBorder="0" applyAlignment="0" applyProtection="0"/>
    <xf numFmtId="43" fontId="112" fillId="0" borderId="0" applyFont="0" applyFill="0" applyBorder="0" applyAlignment="0" applyProtection="0"/>
    <xf numFmtId="197" fontId="112" fillId="0" borderId="0" applyFont="0" applyFill="0" applyBorder="0" applyAlignment="0" applyProtection="0"/>
    <xf numFmtId="216" fontId="30" fillId="0" borderId="0" applyFill="0" applyBorder="0" applyAlignment="0" applyProtection="0"/>
    <xf numFmtId="218" fontId="102" fillId="0" borderId="0" applyFill="0" applyBorder="0" applyAlignment="0" applyProtection="0"/>
    <xf numFmtId="216" fontId="9" fillId="0" borderId="0" applyFill="0" applyBorder="0" applyAlignment="0" applyProtection="0"/>
    <xf numFmtId="216" fontId="103" fillId="0" borderId="0" applyFill="0" applyBorder="0" applyAlignment="0" applyProtection="0"/>
    <xf numFmtId="216" fontId="43" fillId="0" borderId="0" applyFill="0" applyBorder="0" applyAlignment="0" applyProtection="0"/>
    <xf numFmtId="173" fontId="112" fillId="0" borderId="0" applyFont="0" applyFill="0" applyBorder="0" applyAlignment="0" applyProtection="0"/>
    <xf numFmtId="224" fontId="112" fillId="0" borderId="0" applyFont="0" applyFill="0" applyBorder="0" applyAlignment="0" applyProtection="0"/>
    <xf numFmtId="216" fontId="9" fillId="0" borderId="0" applyFill="0" applyBorder="0" applyAlignment="0" applyProtection="0"/>
    <xf numFmtId="175" fontId="112" fillId="0" borderId="0" applyFont="0" applyFill="0" applyBorder="0" applyAlignment="0" applyProtection="0"/>
    <xf numFmtId="224" fontId="112" fillId="0" borderId="0" applyFont="0" applyFill="0" applyBorder="0" applyAlignment="0" applyProtection="0"/>
    <xf numFmtId="216" fontId="30" fillId="0" borderId="0" applyFill="0" applyBorder="0" applyAlignment="0" applyProtection="0"/>
    <xf numFmtId="218" fontId="102" fillId="0" borderId="0" applyFill="0" applyBorder="0" applyAlignment="0" applyProtection="0"/>
    <xf numFmtId="216" fontId="9" fillId="0" borderId="0" applyFill="0" applyBorder="0" applyAlignment="0" applyProtection="0"/>
    <xf numFmtId="216" fontId="103" fillId="0" borderId="0" applyFill="0" applyBorder="0" applyAlignment="0" applyProtection="0"/>
    <xf numFmtId="216" fontId="43" fillId="0" borderId="0" applyFill="0" applyBorder="0" applyAlignment="0" applyProtection="0"/>
    <xf numFmtId="216" fontId="103" fillId="0" borderId="0" applyFill="0" applyBorder="0" applyAlignment="0" applyProtection="0"/>
    <xf numFmtId="216" fontId="43" fillId="0" borderId="0" applyFill="0" applyBorder="0" applyAlignment="0" applyProtection="0"/>
    <xf numFmtId="43" fontId="112" fillId="0" borderId="0" applyFont="0" applyFill="0" applyBorder="0" applyAlignment="0" applyProtection="0"/>
    <xf numFmtId="197" fontId="112" fillId="0" borderId="0" applyFont="0" applyFill="0" applyBorder="0" applyAlignment="0" applyProtection="0"/>
    <xf numFmtId="0" fontId="30" fillId="0" borderId="0" applyFill="0" applyBorder="0" applyAlignment="0" applyProtection="0"/>
    <xf numFmtId="0" fontId="102" fillId="0" borderId="0" applyFill="0" applyBorder="0" applyAlignment="0" applyProtection="0"/>
    <xf numFmtId="0" fontId="9" fillId="0" borderId="0" applyFill="0" applyBorder="0" applyAlignment="0" applyProtection="0"/>
    <xf numFmtId="0" fontId="103" fillId="0" borderId="0" applyFill="0" applyBorder="0" applyAlignment="0" applyProtection="0"/>
    <xf numFmtId="0" fontId="43" fillId="0" borderId="0" applyFill="0" applyBorder="0" applyAlignment="0" applyProtection="0"/>
    <xf numFmtId="0" fontId="30" fillId="0" borderId="0" applyFill="0" applyBorder="0" applyAlignment="0" applyProtection="0"/>
    <xf numFmtId="0" fontId="102" fillId="0" borderId="0" applyFill="0" applyBorder="0" applyAlignment="0" applyProtection="0"/>
    <xf numFmtId="0" fontId="9" fillId="0" borderId="0" applyFill="0" applyBorder="0" applyAlignment="0" applyProtection="0"/>
    <xf numFmtId="0" fontId="103" fillId="0" borderId="0" applyFill="0" applyBorder="0" applyAlignment="0" applyProtection="0"/>
    <xf numFmtId="0" fontId="43" fillId="0" borderId="0" applyFill="0" applyBorder="0" applyAlignment="0" applyProtection="0"/>
    <xf numFmtId="223" fontId="112" fillId="0" borderId="0" applyFont="0" applyFill="0" applyBorder="0" applyAlignment="0" applyProtection="0"/>
    <xf numFmtId="43" fontId="112" fillId="0" borderId="0" applyFont="0" applyFill="0" applyBorder="0" applyAlignment="0" applyProtection="0"/>
    <xf numFmtId="197" fontId="112" fillId="0" borderId="0" applyFont="0" applyFill="0" applyBorder="0" applyAlignment="0" applyProtection="0"/>
    <xf numFmtId="43" fontId="112" fillId="0" borderId="0" applyFont="0" applyFill="0" applyBorder="0" applyAlignment="0" applyProtection="0"/>
    <xf numFmtId="173" fontId="112" fillId="0" borderId="0" applyFont="0" applyFill="0" applyBorder="0" applyAlignment="0" applyProtection="0"/>
    <xf numFmtId="224" fontId="112" fillId="0" borderId="0" applyFont="0" applyFill="0" applyBorder="0" applyAlignment="0" applyProtection="0"/>
    <xf numFmtId="222" fontId="112" fillId="0" borderId="0" applyFont="0" applyFill="0" applyBorder="0" applyAlignment="0" applyProtection="0"/>
    <xf numFmtId="43" fontId="112" fillId="0" borderId="0" applyFont="0" applyFill="0" applyBorder="0" applyAlignment="0" applyProtection="0"/>
    <xf numFmtId="222" fontId="112" fillId="0" borderId="0" applyFont="0" applyFill="0" applyBorder="0" applyAlignment="0" applyProtection="0"/>
    <xf numFmtId="197" fontId="112" fillId="0" borderId="0" applyFont="0" applyFill="0" applyBorder="0" applyAlignment="0" applyProtection="0"/>
    <xf numFmtId="222" fontId="112" fillId="0" borderId="0" applyFont="0" applyFill="0" applyBorder="0" applyAlignment="0" applyProtection="0"/>
    <xf numFmtId="197" fontId="112" fillId="0" borderId="0" applyFont="0" applyFill="0" applyBorder="0" applyAlignment="0" applyProtection="0"/>
    <xf numFmtId="227" fontId="112" fillId="0" borderId="0" applyFont="0" applyFill="0" applyBorder="0" applyAlignment="0" applyProtection="0"/>
    <xf numFmtId="228" fontId="112" fillId="0" borderId="0" applyFont="0" applyFill="0" applyBorder="0" applyAlignment="0" applyProtection="0"/>
    <xf numFmtId="216" fontId="102" fillId="0" borderId="0" applyFill="0" applyBorder="0" applyAlignment="0" applyProtection="0"/>
    <xf numFmtId="224" fontId="112" fillId="0" borderId="0" applyFont="0" applyFill="0" applyBorder="0" applyAlignment="0" applyProtection="0"/>
    <xf numFmtId="216" fontId="102" fillId="0" borderId="0" applyFill="0" applyBorder="0" applyAlignment="0" applyProtection="0"/>
    <xf numFmtId="43" fontId="112" fillId="0" borderId="0" applyFont="0" applyFill="0" applyBorder="0" applyAlignment="0" applyProtection="0"/>
    <xf numFmtId="216" fontId="30" fillId="0" borderId="0" applyFill="0" applyBorder="0" applyAlignment="0" applyProtection="0"/>
    <xf numFmtId="218" fontId="102" fillId="0" borderId="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216" fontId="9" fillId="0" borderId="0" applyFill="0" applyBorder="0" applyAlignment="0" applyProtection="0"/>
    <xf numFmtId="216" fontId="103" fillId="0" borderId="0" applyFill="0" applyBorder="0" applyAlignment="0" applyProtection="0"/>
    <xf numFmtId="216" fontId="43" fillId="0" borderId="0" applyFill="0" applyBorder="0" applyAlignment="0" applyProtection="0"/>
    <xf numFmtId="223" fontId="112" fillId="0" borderId="0" applyFont="0" applyFill="0" applyBorder="0" applyAlignment="0" applyProtection="0"/>
    <xf numFmtId="197" fontId="112" fillId="0" borderId="0" applyFont="0" applyFill="0" applyBorder="0" applyAlignment="0" applyProtection="0"/>
    <xf numFmtId="188" fontId="30" fillId="0" borderId="0" applyFill="0" applyBorder="0" applyAlignment="0" applyProtection="0"/>
    <xf numFmtId="213" fontId="97" fillId="0" borderId="0" applyFont="0" applyFill="0" applyBorder="0" applyAlignment="0" applyProtection="0"/>
    <xf numFmtId="205" fontId="97" fillId="0" borderId="0" applyFont="0" applyFill="0" applyBorder="0" applyAlignment="0" applyProtection="0"/>
    <xf numFmtId="188" fontId="102" fillId="0" borderId="0" applyFill="0" applyBorder="0" applyAlignment="0" applyProtection="0"/>
    <xf numFmtId="205" fontId="97" fillId="0" borderId="0" applyFont="0" applyFill="0" applyBorder="0" applyAlignment="0" applyProtection="0"/>
    <xf numFmtId="188" fontId="9" fillId="0" borderId="0" applyFill="0" applyBorder="0" applyAlignment="0" applyProtection="0"/>
    <xf numFmtId="188" fontId="103" fillId="0" borderId="0" applyFill="0" applyBorder="0" applyAlignment="0" applyProtection="0"/>
    <xf numFmtId="188" fontId="43" fillId="0" borderId="0" applyFill="0" applyBorder="0" applyAlignment="0" applyProtection="0"/>
    <xf numFmtId="205" fontId="97" fillId="0" borderId="0" applyFont="0" applyFill="0" applyBorder="0" applyAlignment="0" applyProtection="0"/>
    <xf numFmtId="205" fontId="97" fillId="0" borderId="0" applyFont="0" applyFill="0" applyBorder="0" applyAlignment="0" applyProtection="0"/>
    <xf numFmtId="213" fontId="97" fillId="0" borderId="0" applyFont="0" applyFill="0" applyBorder="0" applyAlignment="0" applyProtection="0"/>
    <xf numFmtId="205" fontId="97" fillId="0" borderId="0" applyFont="0" applyFill="0" applyBorder="0" applyAlignment="0" applyProtection="0"/>
    <xf numFmtId="205" fontId="97" fillId="0" borderId="0" applyFont="0" applyFill="0" applyBorder="0" applyAlignment="0" applyProtection="0"/>
    <xf numFmtId="205" fontId="97" fillId="0" borderId="0" applyFont="0" applyFill="0" applyBorder="0" applyAlignment="0" applyProtection="0"/>
    <xf numFmtId="214" fontId="97" fillId="0" borderId="0" applyFont="0" applyFill="0" applyBorder="0" applyAlignment="0" applyProtection="0"/>
    <xf numFmtId="202" fontId="30" fillId="0" borderId="0" applyFill="0" applyBorder="0" applyAlignment="0" applyProtection="0"/>
    <xf numFmtId="215" fontId="102" fillId="0" borderId="0" applyFill="0" applyBorder="0" applyAlignment="0" applyProtection="0"/>
    <xf numFmtId="202" fontId="9" fillId="0" borderId="0" applyFill="0" applyBorder="0" applyAlignment="0" applyProtection="0"/>
    <xf numFmtId="202" fontId="103" fillId="0" borderId="0" applyFill="0" applyBorder="0" applyAlignment="0" applyProtection="0"/>
    <xf numFmtId="202" fontId="43" fillId="0" borderId="0" applyFill="0" applyBorder="0" applyAlignment="0" applyProtection="0"/>
    <xf numFmtId="201" fontId="102" fillId="0" borderId="0" applyFill="0" applyBorder="0" applyAlignment="0" applyProtection="0"/>
    <xf numFmtId="201" fontId="9" fillId="0" borderId="0" applyFill="0" applyBorder="0" applyAlignment="0" applyProtection="0"/>
    <xf numFmtId="201" fontId="103" fillId="0" borderId="0" applyFill="0" applyBorder="0" applyAlignment="0" applyProtection="0"/>
    <xf numFmtId="201" fontId="43" fillId="0" borderId="0" applyFill="0" applyBorder="0" applyAlignment="0" applyProtection="0"/>
    <xf numFmtId="0" fontId="30" fillId="0" borderId="0"/>
    <xf numFmtId="0" fontId="9" fillId="0" borderId="0"/>
    <xf numFmtId="0" fontId="9" fillId="0" borderId="0"/>
    <xf numFmtId="0" fontId="30" fillId="0" borderId="0"/>
    <xf numFmtId="0" fontId="9" fillId="0" borderId="0"/>
    <xf numFmtId="0" fontId="55" fillId="0" borderId="0"/>
    <xf numFmtId="0" fontId="30" fillId="0" borderId="0"/>
    <xf numFmtId="211" fontId="112" fillId="0" borderId="0" applyFont="0" applyFill="0" applyBorder="0" applyAlignment="0" applyProtection="0"/>
    <xf numFmtId="0" fontId="113" fillId="0" borderId="0"/>
    <xf numFmtId="0" fontId="105" fillId="0" borderId="0" applyNumberFormat="0" applyFill="0" applyBorder="0" applyAlignment="0" applyProtection="0"/>
    <xf numFmtId="0" fontId="30" fillId="0" borderId="0"/>
    <xf numFmtId="0" fontId="30" fillId="0" borderId="0"/>
    <xf numFmtId="212" fontId="112" fillId="0" borderId="0" applyFont="0" applyFill="0" applyBorder="0" applyAlignment="0" applyProtection="0"/>
    <xf numFmtId="206" fontId="30" fillId="0" borderId="0" applyFill="0" applyBorder="0" applyAlignment="0" applyProtection="0"/>
    <xf numFmtId="206" fontId="102" fillId="0" borderId="0" applyFill="0" applyBorder="0" applyAlignment="0" applyProtection="0"/>
    <xf numFmtId="206" fontId="9" fillId="0" borderId="0" applyFill="0" applyBorder="0" applyAlignment="0" applyProtection="0"/>
    <xf numFmtId="206" fontId="103" fillId="0" borderId="0" applyFill="0" applyBorder="0" applyAlignment="0" applyProtection="0"/>
    <xf numFmtId="206" fontId="43" fillId="0" borderId="0" applyFill="0" applyBorder="0" applyAlignment="0" applyProtection="0"/>
    <xf numFmtId="0" fontId="113" fillId="0" borderId="0"/>
    <xf numFmtId="0" fontId="37" fillId="0" borderId="0"/>
    <xf numFmtId="0" fontId="104"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30" fillId="0" borderId="0"/>
    <xf numFmtId="0" fontId="9" fillId="0" borderId="0"/>
    <xf numFmtId="0" fontId="9" fillId="0" borderId="0"/>
    <xf numFmtId="0" fontId="30" fillId="0" borderId="0"/>
    <xf numFmtId="0" fontId="9" fillId="0" borderId="0"/>
    <xf numFmtId="0" fontId="117" fillId="0" borderId="0" applyNumberFormat="0" applyFill="0" applyBorder="0" applyAlignment="0" applyProtection="0"/>
    <xf numFmtId="0" fontId="113" fillId="0" borderId="0"/>
    <xf numFmtId="0" fontId="37" fillId="0" borderId="0"/>
    <xf numFmtId="0" fontId="113" fillId="0" borderId="0"/>
    <xf numFmtId="0" fontId="37" fillId="0" borderId="0"/>
    <xf numFmtId="0" fontId="113" fillId="0" borderId="0"/>
    <xf numFmtId="0" fontId="37" fillId="0" borderId="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206" fontId="30" fillId="0" borderId="0" applyFill="0" applyBorder="0" applyAlignment="0" applyProtection="0"/>
    <xf numFmtId="206" fontId="102" fillId="0" borderId="0" applyFill="0" applyBorder="0" applyAlignment="0" applyProtection="0"/>
    <xf numFmtId="206" fontId="9" fillId="0" borderId="0" applyFill="0" applyBorder="0" applyAlignment="0" applyProtection="0"/>
    <xf numFmtId="206" fontId="103" fillId="0" borderId="0" applyFill="0" applyBorder="0" applyAlignment="0" applyProtection="0"/>
    <xf numFmtId="206" fontId="43" fillId="0" borderId="0" applyFill="0" applyBorder="0" applyAlignment="0" applyProtection="0"/>
    <xf numFmtId="0" fontId="115" fillId="0" borderId="0">
      <alignment vertical="top"/>
    </xf>
    <xf numFmtId="0" fontId="83" fillId="0" borderId="0">
      <alignment vertical="top"/>
    </xf>
    <xf numFmtId="0" fontId="115" fillId="0" borderId="0">
      <alignment vertical="top"/>
    </xf>
    <xf numFmtId="0" fontId="118" fillId="0" borderId="0">
      <alignment vertical="top"/>
    </xf>
    <xf numFmtId="0" fontId="118" fillId="0" borderId="0">
      <alignment vertical="top"/>
    </xf>
    <xf numFmtId="0" fontId="83"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5" fillId="0" borderId="0">
      <alignment vertical="top"/>
    </xf>
    <xf numFmtId="0" fontId="118" fillId="0" borderId="0">
      <alignment vertical="top"/>
    </xf>
    <xf numFmtId="0" fontId="83" fillId="0" borderId="0">
      <alignment vertical="top"/>
    </xf>
    <xf numFmtId="0" fontId="118" fillId="0" borderId="0">
      <alignment vertical="top"/>
    </xf>
    <xf numFmtId="0" fontId="9" fillId="0" borderId="0"/>
    <xf numFmtId="0" fontId="9" fillId="0" borderId="0"/>
    <xf numFmtId="0" fontId="9" fillId="0" borderId="0"/>
    <xf numFmtId="0" fontId="9" fillId="0" borderId="0"/>
    <xf numFmtId="0" fontId="118" fillId="0" borderId="0">
      <alignment vertical="top"/>
    </xf>
    <xf numFmtId="0" fontId="9" fillId="0" borderId="0"/>
    <xf numFmtId="0" fontId="9" fillId="0" borderId="0"/>
    <xf numFmtId="0" fontId="9" fillId="0" borderId="0"/>
    <xf numFmtId="0" fontId="83" fillId="0" borderId="0">
      <alignment vertical="top"/>
    </xf>
    <xf numFmtId="0" fontId="83" fillId="0" borderId="0">
      <alignment vertical="top"/>
    </xf>
    <xf numFmtId="0" fontId="83" fillId="0" borderId="0">
      <alignment vertical="top"/>
    </xf>
    <xf numFmtId="0" fontId="9" fillId="0" borderId="0"/>
    <xf numFmtId="0" fontId="9" fillId="0" borderId="0"/>
    <xf numFmtId="0" fontId="9" fillId="0" borderId="0"/>
    <xf numFmtId="0" fontId="118" fillId="0" borderId="0">
      <alignment vertical="top"/>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5" fillId="0" borderId="0">
      <alignment vertical="top"/>
    </xf>
    <xf numFmtId="0" fontId="115" fillId="0" borderId="0">
      <alignment vertical="top"/>
    </xf>
    <xf numFmtId="0" fontId="83" fillId="0" borderId="0">
      <alignment vertical="top"/>
    </xf>
    <xf numFmtId="0" fontId="83" fillId="0" borderId="0">
      <alignment vertical="top"/>
    </xf>
    <xf numFmtId="0" fontId="83" fillId="0" borderId="0">
      <alignment vertical="top"/>
    </xf>
    <xf numFmtId="0" fontId="115" fillId="0" borderId="0">
      <alignment vertical="top"/>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3" fillId="0" borderId="0">
      <alignment vertical="top"/>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5" fillId="0" borderId="0">
      <alignment vertical="top"/>
    </xf>
    <xf numFmtId="0" fontId="9" fillId="0" borderId="0"/>
    <xf numFmtId="0" fontId="83" fillId="0" borderId="0">
      <alignment vertical="top"/>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5" fillId="0" borderId="0">
      <alignment vertical="top"/>
    </xf>
    <xf numFmtId="0" fontId="115" fillId="0" borderId="0">
      <alignment vertical="top"/>
    </xf>
    <xf numFmtId="0" fontId="83" fillId="0" borderId="0">
      <alignment vertical="top"/>
    </xf>
    <xf numFmtId="0" fontId="83" fillId="0" borderId="0">
      <alignment vertical="top"/>
    </xf>
    <xf numFmtId="0" fontId="83" fillId="0" borderId="0">
      <alignment vertical="top"/>
    </xf>
    <xf numFmtId="0" fontId="115" fillId="0" borderId="0">
      <alignment vertical="top"/>
    </xf>
    <xf numFmtId="0" fontId="9" fillId="0" borderId="0"/>
    <xf numFmtId="0" fontId="9" fillId="0" borderId="0"/>
    <xf numFmtId="0" fontId="9" fillId="0" borderId="0"/>
    <xf numFmtId="0" fontId="3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214" fontId="100" fillId="0" borderId="0" applyProtection="0"/>
    <xf numFmtId="205" fontId="100" fillId="0" borderId="0" applyProtection="0"/>
    <xf numFmtId="205" fontId="100" fillId="0" borderId="0" applyProtection="0"/>
    <xf numFmtId="0" fontId="95" fillId="0" borderId="0" applyProtection="0"/>
    <xf numFmtId="214" fontId="100" fillId="0" borderId="0" applyProtection="0"/>
    <xf numFmtId="205" fontId="100" fillId="0" borderId="0" applyProtection="0"/>
    <xf numFmtId="205" fontId="100" fillId="0" borderId="0" applyProtection="0"/>
    <xf numFmtId="0" fontId="95" fillId="0" borderId="0" applyProtection="0"/>
    <xf numFmtId="212" fontId="112" fillId="0" borderId="0" applyFont="0" applyFill="0" applyBorder="0" applyAlignment="0" applyProtection="0"/>
    <xf numFmtId="0" fontId="9" fillId="0" borderId="0"/>
    <xf numFmtId="0" fontId="105" fillId="0" borderId="0" applyNumberFormat="0" applyFill="0" applyBorder="0" applyAlignment="0" applyProtection="0"/>
    <xf numFmtId="0" fontId="9" fillId="0" borderId="0"/>
    <xf numFmtId="0" fontId="9" fillId="0" borderId="0"/>
    <xf numFmtId="0" fontId="9" fillId="0" borderId="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9" fillId="0" borderId="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204" fontId="112" fillId="0" borderId="0" applyFont="0" applyFill="0" applyBorder="0" applyAlignment="0" applyProtection="0"/>
    <xf numFmtId="0" fontId="55" fillId="0" borderId="0"/>
    <xf numFmtId="42" fontId="112" fillId="0" borderId="0" applyFont="0" applyFill="0" applyBorder="0" applyAlignment="0" applyProtection="0"/>
    <xf numFmtId="0" fontId="30" fillId="0" borderId="0"/>
    <xf numFmtId="0" fontId="9" fillId="0" borderId="0"/>
    <xf numFmtId="0" fontId="9" fillId="0" borderId="0"/>
    <xf numFmtId="0" fontId="9" fillId="0" borderId="0"/>
    <xf numFmtId="0" fontId="9" fillId="0" borderId="0"/>
    <xf numFmtId="0" fontId="9" fillId="0" borderId="0"/>
    <xf numFmtId="0" fontId="119" fillId="0" borderId="0"/>
    <xf numFmtId="0" fontId="9" fillId="0" borderId="0" applyNumberFormat="0" applyFill="0" applyBorder="0" applyAlignment="0" applyProtection="0"/>
    <xf numFmtId="247" fontId="9" fillId="0" borderId="0" applyFont="0" applyFill="0" applyBorder="0" applyAlignment="0" applyProtection="0"/>
    <xf numFmtId="248" fontId="9" fillId="0" borderId="0" applyFont="0" applyFill="0" applyBorder="0" applyAlignment="0" applyProtection="0"/>
    <xf numFmtId="0" fontId="9" fillId="0" borderId="0"/>
    <xf numFmtId="0" fontId="9" fillId="0" borderId="0"/>
    <xf numFmtId="0" fontId="120" fillId="0" borderId="0"/>
    <xf numFmtId="0" fontId="9" fillId="0" borderId="0"/>
    <xf numFmtId="1" fontId="121" fillId="0" borderId="0" applyBorder="0" applyAlignment="0"/>
    <xf numFmtId="1" fontId="122" fillId="0" borderId="1" applyBorder="0" applyAlignment="0">
      <alignment horizontal="center"/>
    </xf>
    <xf numFmtId="1" fontId="122" fillId="0" borderId="1" applyBorder="0" applyAlignment="0">
      <alignment horizontal="center"/>
    </xf>
    <xf numFmtId="249" fontId="30" fillId="0" borderId="0" applyFill="0" applyBorder="0" applyAlignment="0" applyProtection="0"/>
    <xf numFmtId="0" fontId="123" fillId="0" borderId="0"/>
    <xf numFmtId="0" fontId="123" fillId="0" borderId="0"/>
    <xf numFmtId="0" fontId="9" fillId="0" borderId="0"/>
    <xf numFmtId="0" fontId="57" fillId="0" borderId="0"/>
    <xf numFmtId="0" fontId="9" fillId="0" borderId="0"/>
    <xf numFmtId="0" fontId="124" fillId="0" borderId="0"/>
    <xf numFmtId="0" fontId="123" fillId="0" borderId="0" applyProtection="0"/>
    <xf numFmtId="3" fontId="63" fillId="0" borderId="38"/>
    <xf numFmtId="3" fontId="63" fillId="0" borderId="1"/>
    <xf numFmtId="3" fontId="63" fillId="0" borderId="1"/>
    <xf numFmtId="3" fontId="63" fillId="0" borderId="1"/>
    <xf numFmtId="167" fontId="30" fillId="0" borderId="0" applyFill="0" applyBorder="0" applyAlignment="0" applyProtection="0"/>
    <xf numFmtId="3" fontId="63" fillId="0" borderId="38"/>
    <xf numFmtId="3" fontId="63" fillId="0" borderId="38"/>
    <xf numFmtId="3" fontId="63" fillId="0" borderId="1"/>
    <xf numFmtId="3" fontId="63" fillId="0" borderId="1"/>
    <xf numFmtId="3" fontId="63" fillId="0" borderId="1"/>
    <xf numFmtId="10" fontId="30" fillId="0" borderId="0" applyFill="0" applyBorder="0" applyAlignment="0" applyProtection="0"/>
    <xf numFmtId="3" fontId="63" fillId="0" borderId="38"/>
    <xf numFmtId="1" fontId="122" fillId="0" borderId="0" applyBorder="0" applyAlignment="0"/>
    <xf numFmtId="1" fontId="125" fillId="0" borderId="1" applyBorder="0" applyAlignment="0">
      <alignment horizontal="center"/>
    </xf>
    <xf numFmtId="1" fontId="125" fillId="0" borderId="1" applyBorder="0" applyAlignment="0">
      <alignment horizontal="center"/>
    </xf>
    <xf numFmtId="1" fontId="125" fillId="0" borderId="1" applyBorder="0" applyAlignment="0">
      <alignment horizontal="center"/>
    </xf>
    <xf numFmtId="1" fontId="122" fillId="0" borderId="0" applyBorder="0" applyAlignment="0"/>
    <xf numFmtId="1" fontId="121" fillId="0" borderId="0" applyBorder="0" applyAlignment="0"/>
    <xf numFmtId="1" fontId="125" fillId="0" borderId="1" applyBorder="0" applyAlignment="0">
      <alignment horizontal="center"/>
    </xf>
    <xf numFmtId="1" fontId="125" fillId="0" borderId="1" applyBorder="0" applyAlignment="0">
      <alignment horizontal="center"/>
    </xf>
    <xf numFmtId="1" fontId="125" fillId="0" borderId="1" applyBorder="0" applyAlignment="0">
      <alignment horizontal="center"/>
    </xf>
    <xf numFmtId="1" fontId="125" fillId="0" borderId="1" applyBorder="0" applyAlignment="0">
      <alignment horizontal="center"/>
    </xf>
    <xf numFmtId="1" fontId="125" fillId="0" borderId="1" applyBorder="0" applyAlignment="0">
      <alignment horizontal="center"/>
    </xf>
    <xf numFmtId="1" fontId="125" fillId="0" borderId="1" applyBorder="0" applyAlignment="0">
      <alignment horizontal="center"/>
    </xf>
    <xf numFmtId="1" fontId="125" fillId="0" borderId="1" applyBorder="0" applyAlignment="0">
      <alignment horizontal="center"/>
    </xf>
    <xf numFmtId="1" fontId="125" fillId="0" borderId="1" applyBorder="0" applyAlignment="0">
      <alignment horizontal="center"/>
    </xf>
    <xf numFmtId="1" fontId="122" fillId="0" borderId="0" applyBorder="0" applyAlignment="0"/>
    <xf numFmtId="1" fontId="125" fillId="0" borderId="1" applyBorder="0" applyAlignment="0">
      <alignment horizontal="center"/>
    </xf>
    <xf numFmtId="1" fontId="125" fillId="0" borderId="1" applyBorder="0" applyAlignment="0">
      <alignment horizontal="center"/>
    </xf>
    <xf numFmtId="1" fontId="125" fillId="0" borderId="1" applyBorder="0" applyAlignment="0">
      <alignment horizontal="center"/>
    </xf>
    <xf numFmtId="1" fontId="125" fillId="0" borderId="1" applyBorder="0" applyAlignment="0">
      <alignment horizontal="center"/>
    </xf>
    <xf numFmtId="1" fontId="125" fillId="0" borderId="1" applyBorder="0" applyAlignment="0">
      <alignment horizontal="center"/>
    </xf>
    <xf numFmtId="1" fontId="125" fillId="0" borderId="1" applyBorder="0" applyAlignment="0">
      <alignment horizontal="center"/>
    </xf>
    <xf numFmtId="1" fontId="125" fillId="0" borderId="1" applyBorder="0" applyAlignment="0">
      <alignment horizontal="center"/>
    </xf>
    <xf numFmtId="1" fontId="125" fillId="0" borderId="1" applyBorder="0" applyAlignment="0">
      <alignment horizontal="center"/>
    </xf>
    <xf numFmtId="1" fontId="121" fillId="0" borderId="0" applyBorder="0" applyAlignment="0"/>
    <xf numFmtId="250" fontId="97" fillId="0" borderId="0" applyFont="0" applyFill="0" applyBorder="0" applyAlignment="0" applyProtection="0"/>
    <xf numFmtId="251" fontId="30" fillId="0" borderId="0" applyFill="0" applyBorder="0" applyAlignment="0" applyProtection="0"/>
    <xf numFmtId="0" fontId="126" fillId="8" borderId="0"/>
    <xf numFmtId="252" fontId="127" fillId="0" borderId="0" applyFont="0" applyFill="0" applyBorder="0" applyAlignment="0" applyProtection="0"/>
    <xf numFmtId="251" fontId="94" fillId="0" borderId="0" applyFill="0" applyBorder="0" applyAlignment="0" applyProtection="0"/>
    <xf numFmtId="0" fontId="126" fillId="8" borderId="0"/>
    <xf numFmtId="0" fontId="126" fillId="9" borderId="0"/>
    <xf numFmtId="0" fontId="128" fillId="9" borderId="0"/>
    <xf numFmtId="0" fontId="126" fillId="9" borderId="0"/>
    <xf numFmtId="0" fontId="126" fillId="9" borderId="0"/>
    <xf numFmtId="0" fontId="128" fillId="9" borderId="0"/>
    <xf numFmtId="0" fontId="126" fillId="9" borderId="0"/>
    <xf numFmtId="0" fontId="126" fillId="8" borderId="0"/>
    <xf numFmtId="0" fontId="128" fillId="9" borderId="0"/>
    <xf numFmtId="0" fontId="128" fillId="9" borderId="0"/>
    <xf numFmtId="0" fontId="126" fillId="9" borderId="0"/>
    <xf numFmtId="0" fontId="126" fillId="9" borderId="0"/>
    <xf numFmtId="0" fontId="126" fillId="9" borderId="0"/>
    <xf numFmtId="0" fontId="126" fillId="9" borderId="0"/>
    <xf numFmtId="0" fontId="126" fillId="9" borderId="0"/>
    <xf numFmtId="251" fontId="102" fillId="0" borderId="0" applyFill="0" applyBorder="0" applyAlignment="0" applyProtection="0"/>
    <xf numFmtId="251" fontId="30" fillId="0" borderId="0" applyFill="0" applyBorder="0" applyAlignment="0" applyProtection="0"/>
    <xf numFmtId="251" fontId="9" fillId="0" borderId="0" applyFill="0" applyBorder="0" applyAlignment="0" applyProtection="0"/>
    <xf numFmtId="251" fontId="103" fillId="0" borderId="0" applyFill="0" applyBorder="0" applyAlignment="0" applyProtection="0"/>
    <xf numFmtId="251" fontId="43" fillId="0" borderId="0" applyFill="0" applyBorder="0" applyAlignment="0" applyProtection="0"/>
    <xf numFmtId="252" fontId="127" fillId="0" borderId="0" applyFont="0" applyFill="0" applyBorder="0" applyAlignment="0" applyProtection="0"/>
    <xf numFmtId="0" fontId="128" fillId="9" borderId="0"/>
    <xf numFmtId="0" fontId="129" fillId="9" borderId="0"/>
    <xf numFmtId="0" fontId="45" fillId="8" borderId="0"/>
    <xf numFmtId="0" fontId="45" fillId="8" borderId="0"/>
    <xf numFmtId="0" fontId="45" fillId="9" borderId="0"/>
    <xf numFmtId="0" fontId="129" fillId="9" borderId="0"/>
    <xf numFmtId="0" fontId="45" fillId="9" borderId="0"/>
    <xf numFmtId="0" fontId="129" fillId="9" borderId="0"/>
    <xf numFmtId="0" fontId="45" fillId="8" borderId="0"/>
    <xf numFmtId="0" fontId="45" fillId="8" borderId="0"/>
    <xf numFmtId="0" fontId="45" fillId="8" borderId="0"/>
    <xf numFmtId="0" fontId="45" fillId="9" borderId="0"/>
    <xf numFmtId="0" fontId="45" fillId="8" borderId="0"/>
    <xf numFmtId="0" fontId="126" fillId="9" borderId="0"/>
    <xf numFmtId="0" fontId="126" fillId="9" borderId="0"/>
    <xf numFmtId="0" fontId="129" fillId="9" borderId="0"/>
    <xf numFmtId="0" fontId="45" fillId="8" borderId="0"/>
    <xf numFmtId="0" fontId="45" fillId="8" borderId="0"/>
    <xf numFmtId="0" fontId="45" fillId="9" borderId="0"/>
    <xf numFmtId="0" fontId="129" fillId="9" borderId="0"/>
    <xf numFmtId="0" fontId="45" fillId="9" borderId="0"/>
    <xf numFmtId="0" fontId="129" fillId="9" borderId="0"/>
    <xf numFmtId="0" fontId="45" fillId="8" borderId="0"/>
    <xf numFmtId="0" fontId="45" fillId="8" borderId="0"/>
    <xf numFmtId="0" fontId="45" fillId="8" borderId="0"/>
    <xf numFmtId="0" fontId="45" fillId="9" borderId="0"/>
    <xf numFmtId="0" fontId="45" fillId="8" borderId="0"/>
    <xf numFmtId="252" fontId="127" fillId="0" borderId="0" applyFont="0" applyFill="0" applyBorder="0" applyAlignment="0" applyProtection="0"/>
    <xf numFmtId="251" fontId="102" fillId="0" borderId="0" applyFill="0" applyBorder="0" applyAlignment="0" applyProtection="0"/>
    <xf numFmtId="251" fontId="102" fillId="0" borderId="0" applyFill="0" applyBorder="0" applyAlignment="0" applyProtection="0"/>
    <xf numFmtId="251" fontId="30" fillId="0" borderId="0" applyFill="0" applyBorder="0" applyAlignment="0" applyProtection="0"/>
    <xf numFmtId="251" fontId="9" fillId="0" borderId="0" applyFill="0" applyBorder="0" applyAlignment="0" applyProtection="0"/>
    <xf numFmtId="251" fontId="103" fillId="0" borderId="0" applyFill="0" applyBorder="0" applyAlignment="0" applyProtection="0"/>
    <xf numFmtId="251" fontId="43" fillId="0" borderId="0" applyFill="0" applyBorder="0" applyAlignment="0" applyProtection="0"/>
    <xf numFmtId="0" fontId="128" fillId="9" borderId="0"/>
    <xf numFmtId="0" fontId="126" fillId="9" borderId="0"/>
    <xf numFmtId="0" fontId="126" fillId="9" borderId="0"/>
    <xf numFmtId="251" fontId="30" fillId="0" borderId="0" applyFill="0" applyBorder="0" applyAlignment="0" applyProtection="0"/>
    <xf numFmtId="0" fontId="129" fillId="9" borderId="0"/>
    <xf numFmtId="0" fontId="45" fillId="8" borderId="0"/>
    <xf numFmtId="0" fontId="45" fillId="8" borderId="0"/>
    <xf numFmtId="0" fontId="45" fillId="9" borderId="0"/>
    <xf numFmtId="0" fontId="129" fillId="9" borderId="0"/>
    <xf numFmtId="0" fontId="45" fillId="9" borderId="0"/>
    <xf numFmtId="0" fontId="129" fillId="9" borderId="0"/>
    <xf numFmtId="0" fontId="45" fillId="8" borderId="0"/>
    <xf numFmtId="0" fontId="45" fillId="8" borderId="0"/>
    <xf numFmtId="0" fontId="45" fillId="8" borderId="0"/>
    <xf numFmtId="0" fontId="45" fillId="9" borderId="0"/>
    <xf numFmtId="0" fontId="45" fillId="8" borderId="0"/>
    <xf numFmtId="0" fontId="128" fillId="9" borderId="0"/>
    <xf numFmtId="0" fontId="126" fillId="9" borderId="0"/>
    <xf numFmtId="0" fontId="126" fillId="9" borderId="0"/>
    <xf numFmtId="251" fontId="102" fillId="0" borderId="0" applyFill="0" applyBorder="0" applyAlignment="0" applyProtection="0"/>
    <xf numFmtId="251" fontId="9" fillId="0" borderId="0" applyFill="0" applyBorder="0" applyAlignment="0" applyProtection="0"/>
    <xf numFmtId="251" fontId="103" fillId="0" borderId="0" applyFill="0" applyBorder="0" applyAlignment="0" applyProtection="0"/>
    <xf numFmtId="251" fontId="43" fillId="0" borderId="0" applyFill="0" applyBorder="0" applyAlignment="0" applyProtection="0"/>
    <xf numFmtId="251" fontId="30" fillId="0" borderId="0" applyFill="0" applyBorder="0" applyAlignment="0" applyProtection="0"/>
    <xf numFmtId="251" fontId="102" fillId="0" borderId="0" applyFill="0" applyBorder="0" applyAlignment="0" applyProtection="0"/>
    <xf numFmtId="251" fontId="9" fillId="0" borderId="0" applyFill="0" applyBorder="0" applyAlignment="0" applyProtection="0"/>
    <xf numFmtId="251" fontId="103" fillId="0" borderId="0" applyFill="0" applyBorder="0" applyAlignment="0" applyProtection="0"/>
    <xf numFmtId="251" fontId="43" fillId="0" borderId="0" applyFill="0" applyBorder="0" applyAlignment="0" applyProtection="0"/>
    <xf numFmtId="0" fontId="129" fillId="9" borderId="0"/>
    <xf numFmtId="0" fontId="45" fillId="8" borderId="0"/>
    <xf numFmtId="0" fontId="45" fillId="8" borderId="0"/>
    <xf numFmtId="0" fontId="45" fillId="9" borderId="0"/>
    <xf numFmtId="0" fontId="129" fillId="9" borderId="0"/>
    <xf numFmtId="0" fontId="45" fillId="9" borderId="0"/>
    <xf numFmtId="0" fontId="129" fillId="9" borderId="0"/>
    <xf numFmtId="0" fontId="45" fillId="8" borderId="0"/>
    <xf numFmtId="0" fontId="45" fillId="8" borderId="0"/>
    <xf numFmtId="0" fontId="45" fillId="8" borderId="0"/>
    <xf numFmtId="0" fontId="45" fillId="9" borderId="0"/>
    <xf numFmtId="0" fontId="45" fillId="8" borderId="0"/>
    <xf numFmtId="251" fontId="30" fillId="0" borderId="0" applyFill="0" applyBorder="0" applyAlignment="0" applyProtection="0"/>
    <xf numFmtId="251" fontId="102" fillId="0" borderId="0" applyFill="0" applyBorder="0" applyAlignment="0" applyProtection="0"/>
    <xf numFmtId="251" fontId="9" fillId="0" borderId="0" applyFill="0" applyBorder="0" applyAlignment="0" applyProtection="0"/>
    <xf numFmtId="251" fontId="103" fillId="0" borderId="0" applyFill="0" applyBorder="0" applyAlignment="0" applyProtection="0"/>
    <xf numFmtId="251" fontId="43" fillId="0" borderId="0" applyFill="0" applyBorder="0" applyAlignment="0" applyProtection="0"/>
    <xf numFmtId="0" fontId="128" fillId="9" borderId="0"/>
    <xf numFmtId="0" fontId="126" fillId="9" borderId="0"/>
    <xf numFmtId="0" fontId="126" fillId="9" borderId="0"/>
    <xf numFmtId="251" fontId="30" fillId="0" borderId="0" applyFill="0" applyBorder="0" applyAlignment="0" applyProtection="0"/>
    <xf numFmtId="251" fontId="9" fillId="0" borderId="0" applyFill="0" applyBorder="0" applyAlignment="0" applyProtection="0"/>
    <xf numFmtId="251" fontId="103" fillId="0" borderId="0" applyFill="0" applyBorder="0" applyAlignment="0" applyProtection="0"/>
    <xf numFmtId="251" fontId="43" fillId="0" borderId="0" applyFill="0" applyBorder="0" applyAlignment="0" applyProtection="0"/>
    <xf numFmtId="0" fontId="128" fillId="9" borderId="0"/>
    <xf numFmtId="0" fontId="126" fillId="9" borderId="0"/>
    <xf numFmtId="0" fontId="126" fillId="9" borderId="0"/>
    <xf numFmtId="251" fontId="9" fillId="0" borderId="0" applyFill="0" applyBorder="0" applyAlignment="0" applyProtection="0"/>
    <xf numFmtId="251" fontId="103" fillId="0" borderId="0" applyFill="0" applyBorder="0" applyAlignment="0" applyProtection="0"/>
    <xf numFmtId="251" fontId="43" fillId="0" borderId="0" applyFill="0" applyBorder="0" applyAlignment="0" applyProtection="0"/>
    <xf numFmtId="251" fontId="30" fillId="0" borderId="0" applyFill="0" applyBorder="0" applyAlignment="0" applyProtection="0"/>
    <xf numFmtId="251" fontId="102" fillId="0" borderId="0" applyFill="0" applyBorder="0" applyAlignment="0" applyProtection="0"/>
    <xf numFmtId="251" fontId="9" fillId="0" borderId="0" applyFill="0" applyBorder="0" applyAlignment="0" applyProtection="0"/>
    <xf numFmtId="251" fontId="103" fillId="0" borderId="0" applyFill="0" applyBorder="0" applyAlignment="0" applyProtection="0"/>
    <xf numFmtId="251" fontId="43" fillId="0" borderId="0" applyFill="0" applyBorder="0" applyAlignment="0" applyProtection="0"/>
    <xf numFmtId="0" fontId="30" fillId="0" borderId="0" applyFill="0" applyBorder="0" applyAlignment="0"/>
    <xf numFmtId="0" fontId="102" fillId="0" borderId="0" applyFill="0" applyBorder="0" applyAlignment="0"/>
    <xf numFmtId="0" fontId="9" fillId="0" borderId="0" applyFill="0" applyBorder="0" applyAlignment="0"/>
    <xf numFmtId="0" fontId="103" fillId="0" borderId="0" applyFill="0" applyBorder="0" applyAlignment="0"/>
    <xf numFmtId="0" fontId="43" fillId="0" borderId="0" applyFill="0" applyBorder="0" applyAlignment="0"/>
    <xf numFmtId="0" fontId="126" fillId="8" borderId="0"/>
    <xf numFmtId="0" fontId="130" fillId="0" borderId="0" applyFont="0" applyFill="0" applyBorder="0" applyAlignment="0">
      <alignment horizontal="left"/>
    </xf>
    <xf numFmtId="0" fontId="129" fillId="9" borderId="0"/>
    <xf numFmtId="0" fontId="45" fillId="8" borderId="0"/>
    <xf numFmtId="0" fontId="45" fillId="8" borderId="0"/>
    <xf numFmtId="0" fontId="45" fillId="9" borderId="0"/>
    <xf numFmtId="0" fontId="129" fillId="9" borderId="0"/>
    <xf numFmtId="0" fontId="45" fillId="9" borderId="0"/>
    <xf numFmtId="0" fontId="129" fillId="9" borderId="0"/>
    <xf numFmtId="0" fontId="45" fillId="8" borderId="0"/>
    <xf numFmtId="0" fontId="45" fillId="8" borderId="0"/>
    <xf numFmtId="0" fontId="45" fillId="8" borderId="0"/>
    <xf numFmtId="0" fontId="45" fillId="9" borderId="0"/>
    <xf numFmtId="0" fontId="45" fillId="8" borderId="0"/>
    <xf numFmtId="252" fontId="127" fillId="0" borderId="0" applyFont="0" applyFill="0" applyBorder="0" applyAlignment="0" applyProtection="0"/>
    <xf numFmtId="0" fontId="128" fillId="9" borderId="0"/>
    <xf numFmtId="0" fontId="126" fillId="9" borderId="0"/>
    <xf numFmtId="0" fontId="126" fillId="9" borderId="0"/>
    <xf numFmtId="0" fontId="128" fillId="9" borderId="0"/>
    <xf numFmtId="0" fontId="126" fillId="9" borderId="0"/>
    <xf numFmtId="0" fontId="126" fillId="9" borderId="0"/>
    <xf numFmtId="251" fontId="30" fillId="0" borderId="0" applyFill="0" applyBorder="0" applyAlignment="0" applyProtection="0"/>
    <xf numFmtId="251" fontId="102" fillId="0" borderId="0" applyFill="0" applyBorder="0" applyAlignment="0" applyProtection="0"/>
    <xf numFmtId="251" fontId="9" fillId="0" borderId="0" applyFill="0" applyBorder="0" applyAlignment="0" applyProtection="0"/>
    <xf numFmtId="251" fontId="103" fillId="0" borderId="0" applyFill="0" applyBorder="0" applyAlignment="0" applyProtection="0"/>
    <xf numFmtId="251" fontId="43" fillId="0" borderId="0" applyFill="0" applyBorder="0" applyAlignment="0" applyProtection="0"/>
    <xf numFmtId="252" fontId="127" fillId="0" borderId="0" applyFont="0" applyFill="0" applyBorder="0" applyAlignment="0" applyProtection="0"/>
    <xf numFmtId="252" fontId="127" fillId="0" borderId="0" applyFont="0" applyFill="0" applyBorder="0" applyAlignment="0" applyProtection="0"/>
    <xf numFmtId="251" fontId="102" fillId="0" borderId="0" applyFill="0" applyBorder="0" applyAlignment="0" applyProtection="0"/>
    <xf numFmtId="251" fontId="102" fillId="0" borderId="0" applyFill="0" applyBorder="0" applyAlignment="0" applyProtection="0"/>
    <xf numFmtId="0" fontId="128" fillId="9" borderId="0"/>
    <xf numFmtId="0" fontId="126" fillId="9" borderId="0"/>
    <xf numFmtId="251" fontId="102" fillId="0" borderId="0" applyFill="0" applyBorder="0" applyAlignment="0" applyProtection="0"/>
    <xf numFmtId="251" fontId="102" fillId="0" borderId="0" applyFill="0" applyBorder="0" applyAlignment="0" applyProtection="0"/>
    <xf numFmtId="0" fontId="128" fillId="9" borderId="0"/>
    <xf numFmtId="0" fontId="126" fillId="9" borderId="0"/>
    <xf numFmtId="0" fontId="126" fillId="9" borderId="0"/>
    <xf numFmtId="0" fontId="128" fillId="9" borderId="0"/>
    <xf numFmtId="0" fontId="126" fillId="9" borderId="0"/>
    <xf numFmtId="0" fontId="128" fillId="9" borderId="0"/>
    <xf numFmtId="0" fontId="126" fillId="9" borderId="0"/>
    <xf numFmtId="0" fontId="126" fillId="9" borderId="0"/>
    <xf numFmtId="252" fontId="127" fillId="0" borderId="0" applyFont="0" applyFill="0" applyBorder="0" applyAlignment="0" applyProtection="0"/>
    <xf numFmtId="0" fontId="128" fillId="9" borderId="0"/>
    <xf numFmtId="0" fontId="126" fillId="8" borderId="0"/>
    <xf numFmtId="0" fontId="128" fillId="9" borderId="0"/>
    <xf numFmtId="0" fontId="126" fillId="9" borderId="0"/>
    <xf numFmtId="0" fontId="126" fillId="9" borderId="0"/>
    <xf numFmtId="252" fontId="127" fillId="0" borderId="0" applyFont="0" applyFill="0" applyBorder="0" applyAlignment="0" applyProtection="0"/>
    <xf numFmtId="0" fontId="128" fillId="9" borderId="0"/>
    <xf numFmtId="0" fontId="126" fillId="9" borderId="0"/>
    <xf numFmtId="0" fontId="30" fillId="0" borderId="0" applyNumberFormat="0" applyBorder="0">
      <alignment horizontal="left" indent="2"/>
    </xf>
    <xf numFmtId="0" fontId="131" fillId="0" borderId="1" applyNumberFormat="0" applyFont="0" applyBorder="0">
      <alignment horizontal="left" indent="2"/>
    </xf>
    <xf numFmtId="0" fontId="131" fillId="0" borderId="1" applyNumberFormat="0" applyFont="0" applyBorder="0">
      <alignment horizontal="left" indent="2"/>
    </xf>
    <xf numFmtId="0" fontId="131" fillId="0" borderId="1" applyNumberFormat="0" applyFont="0" applyBorder="0">
      <alignment horizontal="left" indent="2"/>
    </xf>
    <xf numFmtId="0" fontId="131" fillId="0" borderId="1" applyNumberFormat="0" applyFont="0" applyBorder="0">
      <alignment horizontal="left" indent="2"/>
    </xf>
    <xf numFmtId="0" fontId="131" fillId="0" borderId="1" applyNumberFormat="0" applyFont="0" applyBorder="0">
      <alignment horizontal="left" indent="2"/>
    </xf>
    <xf numFmtId="0" fontId="131" fillId="0" borderId="1" applyNumberFormat="0" applyFont="0" applyBorder="0">
      <alignment horizontal="left" indent="2"/>
    </xf>
    <xf numFmtId="0" fontId="131" fillId="0" borderId="1" applyNumberFormat="0" applyFont="0" applyBorder="0">
      <alignment horizontal="left" indent="2"/>
    </xf>
    <xf numFmtId="0" fontId="131" fillId="0" borderId="1" applyNumberFormat="0" applyFont="0" applyBorder="0">
      <alignment horizontal="left" indent="2"/>
    </xf>
    <xf numFmtId="0" fontId="102" fillId="0" borderId="0" applyNumberFormat="0" applyBorder="0">
      <alignment horizontal="left" indent="2"/>
    </xf>
    <xf numFmtId="0" fontId="9" fillId="0" borderId="0" applyNumberFormat="0" applyBorder="0">
      <alignment horizontal="left" indent="2"/>
    </xf>
    <xf numFmtId="0" fontId="103" fillId="0" borderId="0" applyNumberFormat="0" applyBorder="0">
      <alignment horizontal="left" indent="2"/>
    </xf>
    <xf numFmtId="0" fontId="43" fillId="0" borderId="0" applyNumberFormat="0" applyBorder="0">
      <alignment horizontal="left" indent="2"/>
    </xf>
    <xf numFmtId="0" fontId="126" fillId="9" borderId="0"/>
    <xf numFmtId="0" fontId="30" fillId="0" borderId="0" applyFill="0" applyBorder="0" applyAlignment="0"/>
    <xf numFmtId="0" fontId="102" fillId="0" borderId="0" applyFill="0" applyBorder="0" applyAlignment="0"/>
    <xf numFmtId="0" fontId="9" fillId="0" borderId="0" applyFill="0" applyBorder="0" applyAlignment="0"/>
    <xf numFmtId="0" fontId="103" fillId="0" borderId="0" applyFill="0" applyBorder="0" applyAlignment="0"/>
    <xf numFmtId="0" fontId="43" fillId="0" borderId="0" applyFill="0" applyBorder="0" applyAlignment="0"/>
    <xf numFmtId="0" fontId="130" fillId="0" borderId="0" applyFont="0" applyFill="0" applyBorder="0" applyAlignment="0">
      <alignment horizontal="left"/>
    </xf>
    <xf numFmtId="0" fontId="132" fillId="0" borderId="0"/>
    <xf numFmtId="0" fontId="30" fillId="0" borderId="39" applyFill="0" applyAlignment="0"/>
    <xf numFmtId="0" fontId="9" fillId="0" borderId="0"/>
    <xf numFmtId="0" fontId="133" fillId="9" borderId="0"/>
    <xf numFmtId="0" fontId="134" fillId="9" borderId="0"/>
    <xf numFmtId="0" fontId="133" fillId="9" borderId="0"/>
    <xf numFmtId="0" fontId="133" fillId="9" borderId="0"/>
    <xf numFmtId="0" fontId="134" fillId="9" borderId="0"/>
    <xf numFmtId="0" fontId="134" fillId="9" borderId="0"/>
    <xf numFmtId="0" fontId="134" fillId="9" borderId="0"/>
    <xf numFmtId="0" fontId="134" fillId="9" borderId="0"/>
    <xf numFmtId="0" fontId="134" fillId="9" borderId="0"/>
    <xf numFmtId="0" fontId="133" fillId="9" borderId="0"/>
    <xf numFmtId="0" fontId="129" fillId="9" borderId="0"/>
    <xf numFmtId="0" fontId="45" fillId="8" borderId="0"/>
    <xf numFmtId="0" fontId="45" fillId="8" borderId="0"/>
    <xf numFmtId="0" fontId="45" fillId="9" borderId="0"/>
    <xf numFmtId="0" fontId="129" fillId="9" borderId="0"/>
    <xf numFmtId="0" fontId="45" fillId="9" borderId="0"/>
    <xf numFmtId="0" fontId="129" fillId="9" borderId="0"/>
    <xf numFmtId="0" fontId="45" fillId="8" borderId="0"/>
    <xf numFmtId="0" fontId="45" fillId="8" borderId="0"/>
    <xf numFmtId="0" fontId="45" fillId="8" borderId="0"/>
    <xf numFmtId="0" fontId="45" fillId="9" borderId="0"/>
    <xf numFmtId="0" fontId="45" fillId="8" borderId="0"/>
    <xf numFmtId="0" fontId="134" fillId="9" borderId="0"/>
    <xf numFmtId="0" fontId="134" fillId="9" borderId="0"/>
    <xf numFmtId="0" fontId="129" fillId="9" borderId="0"/>
    <xf numFmtId="0" fontId="45" fillId="8" borderId="0"/>
    <xf numFmtId="0" fontId="45" fillId="8" borderId="0"/>
    <xf numFmtId="0" fontId="45" fillId="9" borderId="0"/>
    <xf numFmtId="0" fontId="129" fillId="9" borderId="0"/>
    <xf numFmtId="0" fontId="45" fillId="9" borderId="0"/>
    <xf numFmtId="0" fontId="129" fillId="9" borderId="0"/>
    <xf numFmtId="0" fontId="45" fillId="8" borderId="0"/>
    <xf numFmtId="0" fontId="45" fillId="8" borderId="0"/>
    <xf numFmtId="0" fontId="45" fillId="8" borderId="0"/>
    <xf numFmtId="0" fontId="45" fillId="9" borderId="0"/>
    <xf numFmtId="0" fontId="45" fillId="8" borderId="0"/>
    <xf numFmtId="0" fontId="133" fillId="9" borderId="0"/>
    <xf numFmtId="0" fontId="134" fillId="9" borderId="0"/>
    <xf numFmtId="0" fontId="134" fillId="9" borderId="0"/>
    <xf numFmtId="0" fontId="133" fillId="9" borderId="0"/>
    <xf numFmtId="0" fontId="129" fillId="9" borderId="0"/>
    <xf numFmtId="0" fontId="45" fillId="8" borderId="0"/>
    <xf numFmtId="0" fontId="45" fillId="8" borderId="0"/>
    <xf numFmtId="0" fontId="45" fillId="9" borderId="0"/>
    <xf numFmtId="0" fontId="129" fillId="9" borderId="0"/>
    <xf numFmtId="0" fontId="45" fillId="9" borderId="0"/>
    <xf numFmtId="0" fontId="129" fillId="9" borderId="0"/>
    <xf numFmtId="0" fontId="45" fillId="8" borderId="0"/>
    <xf numFmtId="0" fontId="45" fillId="8" borderId="0"/>
    <xf numFmtId="0" fontId="45" fillId="8" borderId="0"/>
    <xf numFmtId="0" fontId="45" fillId="9" borderId="0"/>
    <xf numFmtId="0" fontId="45" fillId="8" borderId="0"/>
    <xf numFmtId="0" fontId="133" fillId="9" borderId="0"/>
    <xf numFmtId="0" fontId="134" fillId="9" borderId="0"/>
    <xf numFmtId="0" fontId="134" fillId="9" borderId="0"/>
    <xf numFmtId="0" fontId="134" fillId="9" borderId="0"/>
    <xf numFmtId="0" fontId="134" fillId="9" borderId="0"/>
    <xf numFmtId="0" fontId="129" fillId="9" borderId="0"/>
    <xf numFmtId="0" fontId="45" fillId="8" borderId="0"/>
    <xf numFmtId="0" fontId="45" fillId="8" borderId="0"/>
    <xf numFmtId="0" fontId="45" fillId="9" borderId="0"/>
    <xf numFmtId="0" fontId="129" fillId="9" borderId="0"/>
    <xf numFmtId="0" fontId="45" fillId="9" borderId="0"/>
    <xf numFmtId="0" fontId="129" fillId="9" borderId="0"/>
    <xf numFmtId="0" fontId="45" fillId="8" borderId="0"/>
    <xf numFmtId="0" fontId="45" fillId="8" borderId="0"/>
    <xf numFmtId="0" fontId="45" fillId="8" borderId="0"/>
    <xf numFmtId="0" fontId="45" fillId="9" borderId="0"/>
    <xf numFmtId="0" fontId="45" fillId="8" borderId="0"/>
    <xf numFmtId="0" fontId="133" fillId="9" borderId="0"/>
    <xf numFmtId="0" fontId="134" fillId="9" borderId="0"/>
    <xf numFmtId="0" fontId="134" fillId="9" borderId="0"/>
    <xf numFmtId="0" fontId="134" fillId="9" borderId="0"/>
    <xf numFmtId="0" fontId="129" fillId="9" borderId="0"/>
    <xf numFmtId="0" fontId="45" fillId="8" borderId="0"/>
    <xf numFmtId="0" fontId="45" fillId="8" borderId="0"/>
    <xf numFmtId="0" fontId="45" fillId="9" borderId="0"/>
    <xf numFmtId="0" fontId="129" fillId="9" borderId="0"/>
    <xf numFmtId="0" fontId="45" fillId="9" borderId="0"/>
    <xf numFmtId="0" fontId="129" fillId="9" borderId="0"/>
    <xf numFmtId="0" fontId="45" fillId="8" borderId="0"/>
    <xf numFmtId="0" fontId="45" fillId="8" borderId="0"/>
    <xf numFmtId="0" fontId="45" fillId="8" borderId="0"/>
    <xf numFmtId="0" fontId="45" fillId="9" borderId="0"/>
    <xf numFmtId="0" fontId="45" fillId="8" borderId="0"/>
    <xf numFmtId="0" fontId="133" fillId="9" borderId="0"/>
    <xf numFmtId="0" fontId="134" fillId="9" borderId="0"/>
    <xf numFmtId="0" fontId="134" fillId="9" borderId="0"/>
    <xf numFmtId="0" fontId="133" fillId="9" borderId="0"/>
    <xf numFmtId="0" fontId="134" fillId="9" borderId="0"/>
    <xf numFmtId="0" fontId="134" fillId="9" borderId="0"/>
    <xf numFmtId="0" fontId="133" fillId="9" borderId="0"/>
    <xf numFmtId="0" fontId="134" fillId="9" borderId="0"/>
    <xf numFmtId="0" fontId="134" fillId="9" borderId="0"/>
    <xf numFmtId="0" fontId="133" fillId="9" borderId="0"/>
    <xf numFmtId="0" fontId="134" fillId="9" borderId="0"/>
    <xf numFmtId="0" fontId="30" fillId="0" borderId="0" applyNumberFormat="0" applyBorder="0" applyAlignment="0"/>
    <xf numFmtId="0" fontId="131" fillId="0" borderId="1" applyNumberFormat="0" applyFont="0" applyBorder="0" applyAlignment="0">
      <alignment horizontal="center"/>
    </xf>
    <xf numFmtId="0" fontId="131" fillId="0" borderId="1" applyNumberFormat="0" applyFont="0" applyBorder="0" applyAlignment="0">
      <alignment horizontal="center"/>
    </xf>
    <xf numFmtId="0" fontId="102" fillId="0" borderId="0" applyNumberFormat="0" applyBorder="0" applyAlignment="0"/>
    <xf numFmtId="0" fontId="9" fillId="0" borderId="0" applyNumberFormat="0" applyBorder="0" applyAlignment="0"/>
    <xf numFmtId="0" fontId="103" fillId="0" borderId="0" applyNumberFormat="0" applyBorder="0" applyAlignment="0"/>
    <xf numFmtId="0" fontId="43" fillId="0" borderId="0" applyNumberFormat="0" applyBorder="0" applyAlignment="0"/>
    <xf numFmtId="0" fontId="134" fillId="9" borderId="0"/>
    <xf numFmtId="0" fontId="94" fillId="0" borderId="0"/>
    <xf numFmtId="0" fontId="135" fillId="10" borderId="0" applyNumberFormat="0" applyBorder="0" applyAlignment="0" applyProtection="0"/>
    <xf numFmtId="0" fontId="135" fillId="11" borderId="0" applyNumberFormat="0" applyBorder="0" applyAlignment="0" applyProtection="0"/>
    <xf numFmtId="0" fontId="135" fillId="12" borderId="0" applyNumberFormat="0" applyBorder="0" applyAlignment="0" applyProtection="0"/>
    <xf numFmtId="0" fontId="135" fillId="13" borderId="0" applyNumberFormat="0" applyBorder="0" applyAlignment="0" applyProtection="0"/>
    <xf numFmtId="0" fontId="135" fillId="14" borderId="0" applyNumberFormat="0" applyBorder="0" applyAlignment="0" applyProtection="0"/>
    <xf numFmtId="0" fontId="135" fillId="15" borderId="0" applyNumberFormat="0" applyBorder="0" applyAlignment="0" applyProtection="0"/>
    <xf numFmtId="0" fontId="136" fillId="10" borderId="0" applyNumberFormat="0" applyBorder="0" applyAlignment="0" applyProtection="0"/>
    <xf numFmtId="0" fontId="136" fillId="11" borderId="0" applyNumberFormat="0" applyBorder="0" applyAlignment="0" applyProtection="0"/>
    <xf numFmtId="0" fontId="136" fillId="12" borderId="0" applyNumberFormat="0" applyBorder="0" applyAlignment="0" applyProtection="0"/>
    <xf numFmtId="0" fontId="136" fillId="13" borderId="0" applyNumberFormat="0" applyBorder="0" applyAlignment="0" applyProtection="0"/>
    <xf numFmtId="0" fontId="136" fillId="14" borderId="0" applyNumberFormat="0" applyBorder="0" applyAlignment="0" applyProtection="0"/>
    <xf numFmtId="0" fontId="136" fillId="15" borderId="0" applyNumberFormat="0" applyBorder="0" applyAlignment="0" applyProtection="0"/>
    <xf numFmtId="0" fontId="30" fillId="0" borderId="0"/>
    <xf numFmtId="0" fontId="9" fillId="0" borderId="0"/>
    <xf numFmtId="0" fontId="137" fillId="9" borderId="0"/>
    <xf numFmtId="0" fontId="138" fillId="9" borderId="0"/>
    <xf numFmtId="0" fontId="137" fillId="9" borderId="0"/>
    <xf numFmtId="0" fontId="137" fillId="9" borderId="0"/>
    <xf numFmtId="0" fontId="138" fillId="9" borderId="0"/>
    <xf numFmtId="0" fontId="138" fillId="9" borderId="0"/>
    <xf numFmtId="0" fontId="138" fillId="9" borderId="0"/>
    <xf numFmtId="0" fontId="138" fillId="9" borderId="0"/>
    <xf numFmtId="0" fontId="138" fillId="9" borderId="0"/>
    <xf numFmtId="0" fontId="137" fillId="9" borderId="0"/>
    <xf numFmtId="0" fontId="129" fillId="9" borderId="0"/>
    <xf numFmtId="0" fontId="45" fillId="8" borderId="0"/>
    <xf numFmtId="0" fontId="45" fillId="8" borderId="0"/>
    <xf numFmtId="0" fontId="45" fillId="9" borderId="0"/>
    <xf numFmtId="0" fontId="129" fillId="9" borderId="0"/>
    <xf numFmtId="0" fontId="45" fillId="9" borderId="0"/>
    <xf numFmtId="0" fontId="129" fillId="9" borderId="0"/>
    <xf numFmtId="0" fontId="45" fillId="8" borderId="0"/>
    <xf numFmtId="0" fontId="45" fillId="8" borderId="0"/>
    <xf numFmtId="0" fontId="45" fillId="8" borderId="0"/>
    <xf numFmtId="0" fontId="45" fillId="9" borderId="0"/>
    <xf numFmtId="0" fontId="45" fillId="8" borderId="0"/>
    <xf numFmtId="0" fontId="138" fillId="9" borderId="0"/>
    <xf numFmtId="0" fontId="138" fillId="9" borderId="0"/>
    <xf numFmtId="0" fontId="129" fillId="9" borderId="0"/>
    <xf numFmtId="0" fontId="45" fillId="8" borderId="0"/>
    <xf numFmtId="0" fontId="45" fillId="8" borderId="0"/>
    <xf numFmtId="0" fontId="45" fillId="9" borderId="0"/>
    <xf numFmtId="0" fontId="129" fillId="9" borderId="0"/>
    <xf numFmtId="0" fontId="45" fillId="9" borderId="0"/>
    <xf numFmtId="0" fontId="129" fillId="9" borderId="0"/>
    <xf numFmtId="0" fontId="45" fillId="8" borderId="0"/>
    <xf numFmtId="0" fontId="45" fillId="8" borderId="0"/>
    <xf numFmtId="0" fontId="45" fillId="8" borderId="0"/>
    <xf numFmtId="0" fontId="45" fillId="9" borderId="0"/>
    <xf numFmtId="0" fontId="45" fillId="8" borderId="0"/>
    <xf numFmtId="0" fontId="137" fillId="9" borderId="0"/>
    <xf numFmtId="0" fontId="138" fillId="9" borderId="0"/>
    <xf numFmtId="0" fontId="138" fillId="9" borderId="0"/>
    <xf numFmtId="0" fontId="137" fillId="9" borderId="0"/>
    <xf numFmtId="0" fontId="129" fillId="9" borderId="0"/>
    <xf numFmtId="0" fontId="45" fillId="8" borderId="0"/>
    <xf numFmtId="0" fontId="45" fillId="8" borderId="0"/>
    <xf numFmtId="0" fontId="45" fillId="9" borderId="0"/>
    <xf numFmtId="0" fontId="129" fillId="9" borderId="0"/>
    <xf numFmtId="0" fontId="45" fillId="9" borderId="0"/>
    <xf numFmtId="0" fontId="129" fillId="9" borderId="0"/>
    <xf numFmtId="0" fontId="45" fillId="8" borderId="0"/>
    <xf numFmtId="0" fontId="45" fillId="8" borderId="0"/>
    <xf numFmtId="0" fontId="45" fillId="8" borderId="0"/>
    <xf numFmtId="0" fontId="45" fillId="9" borderId="0"/>
    <xf numFmtId="0" fontId="45" fillId="8" borderId="0"/>
    <xf numFmtId="0" fontId="137" fillId="9" borderId="0"/>
    <xf numFmtId="0" fontId="138" fillId="9" borderId="0"/>
    <xf numFmtId="0" fontId="138" fillId="9" borderId="0"/>
    <xf numFmtId="0" fontId="138" fillId="9" borderId="0"/>
    <xf numFmtId="0" fontId="138" fillId="9" borderId="0"/>
    <xf numFmtId="0" fontId="129" fillId="9" borderId="0"/>
    <xf numFmtId="0" fontId="45" fillId="8" borderId="0"/>
    <xf numFmtId="0" fontId="45" fillId="8" borderId="0"/>
    <xf numFmtId="0" fontId="45" fillId="9" borderId="0"/>
    <xf numFmtId="0" fontId="129" fillId="9" borderId="0"/>
    <xf numFmtId="0" fontId="45" fillId="9" borderId="0"/>
    <xf numFmtId="0" fontId="129" fillId="9" borderId="0"/>
    <xf numFmtId="0" fontId="45" fillId="8" borderId="0"/>
    <xf numFmtId="0" fontId="45" fillId="8" borderId="0"/>
    <xf numFmtId="0" fontId="45" fillId="8" borderId="0"/>
    <xf numFmtId="0" fontId="45" fillId="9" borderId="0"/>
    <xf numFmtId="0" fontId="45" fillId="8" borderId="0"/>
    <xf numFmtId="0" fontId="137" fillId="9" borderId="0"/>
    <xf numFmtId="0" fontId="138" fillId="9" borderId="0"/>
    <xf numFmtId="0" fontId="138" fillId="9" borderId="0"/>
    <xf numFmtId="0" fontId="138" fillId="9" borderId="0"/>
    <xf numFmtId="0" fontId="129" fillId="9" borderId="0"/>
    <xf numFmtId="0" fontId="45" fillId="8" borderId="0"/>
    <xf numFmtId="0" fontId="45" fillId="8" borderId="0"/>
    <xf numFmtId="0" fontId="45" fillId="9" borderId="0"/>
    <xf numFmtId="0" fontId="129" fillId="9" borderId="0"/>
    <xf numFmtId="0" fontId="45" fillId="9" borderId="0"/>
    <xf numFmtId="0" fontId="129" fillId="9" borderId="0"/>
    <xf numFmtId="0" fontId="45" fillId="8" borderId="0"/>
    <xf numFmtId="0" fontId="45" fillId="8" borderId="0"/>
    <xf numFmtId="0" fontId="45" fillId="8" borderId="0"/>
    <xf numFmtId="0" fontId="45" fillId="9" borderId="0"/>
    <xf numFmtId="0" fontId="45" fillId="8" borderId="0"/>
    <xf numFmtId="0" fontId="137" fillId="9" borderId="0"/>
    <xf numFmtId="0" fontId="138" fillId="9" borderId="0"/>
    <xf numFmtId="0" fontId="138" fillId="9" borderId="0"/>
    <xf numFmtId="0" fontId="137" fillId="9" borderId="0"/>
    <xf numFmtId="0" fontId="138" fillId="9" borderId="0"/>
    <xf numFmtId="0" fontId="138" fillId="9" borderId="0"/>
    <xf numFmtId="0" fontId="137" fillId="9" borderId="0"/>
    <xf numFmtId="0" fontId="138" fillId="9" borderId="0"/>
    <xf numFmtId="0" fontId="138" fillId="9" borderId="0"/>
    <xf numFmtId="0" fontId="11" fillId="0" borderId="0"/>
    <xf numFmtId="0" fontId="139" fillId="0" borderId="0">
      <alignment wrapText="1"/>
    </xf>
    <xf numFmtId="0" fontId="140" fillId="0" borderId="0">
      <alignment wrapText="1"/>
    </xf>
    <xf numFmtId="0" fontId="140" fillId="0" borderId="0">
      <alignment wrapText="1"/>
    </xf>
    <xf numFmtId="0" fontId="139" fillId="0" borderId="0">
      <alignment wrapText="1"/>
    </xf>
    <xf numFmtId="0" fontId="129" fillId="0" borderId="0">
      <alignment wrapText="1"/>
    </xf>
    <xf numFmtId="0" fontId="45" fillId="0" borderId="0">
      <alignment wrapText="1"/>
    </xf>
    <xf numFmtId="0" fontId="45" fillId="0" borderId="0">
      <alignment wrapText="1"/>
    </xf>
    <xf numFmtId="0" fontId="45" fillId="0" borderId="0">
      <alignment wrapText="1"/>
    </xf>
    <xf numFmtId="0" fontId="129" fillId="0" borderId="0">
      <alignment wrapText="1"/>
    </xf>
    <xf numFmtId="0" fontId="45" fillId="0" borderId="0">
      <alignment wrapText="1"/>
    </xf>
    <xf numFmtId="0" fontId="129" fillId="0" borderId="0">
      <alignment wrapText="1"/>
    </xf>
    <xf numFmtId="0" fontId="45" fillId="0" borderId="0">
      <alignment wrapText="1"/>
    </xf>
    <xf numFmtId="0" fontId="45" fillId="0" borderId="0">
      <alignment wrapText="1"/>
    </xf>
    <xf numFmtId="0" fontId="45" fillId="0" borderId="0">
      <alignment wrapText="1"/>
    </xf>
    <xf numFmtId="0" fontId="45" fillId="0" borderId="0">
      <alignment wrapText="1"/>
    </xf>
    <xf numFmtId="0" fontId="45" fillId="0" borderId="0">
      <alignment wrapText="1"/>
    </xf>
    <xf numFmtId="0" fontId="140" fillId="0" borderId="0">
      <alignment wrapText="1"/>
    </xf>
    <xf numFmtId="0" fontId="140" fillId="0" borderId="0">
      <alignment wrapText="1"/>
    </xf>
    <xf numFmtId="0" fontId="129" fillId="0" borderId="0">
      <alignment wrapText="1"/>
    </xf>
    <xf numFmtId="0" fontId="45" fillId="0" borderId="0">
      <alignment wrapText="1"/>
    </xf>
    <xf numFmtId="0" fontId="45" fillId="0" borderId="0">
      <alignment wrapText="1"/>
    </xf>
    <xf numFmtId="0" fontId="45" fillId="0" borderId="0">
      <alignment wrapText="1"/>
    </xf>
    <xf numFmtId="0" fontId="129" fillId="0" borderId="0">
      <alignment wrapText="1"/>
    </xf>
    <xf numFmtId="0" fontId="45" fillId="0" borderId="0">
      <alignment wrapText="1"/>
    </xf>
    <xf numFmtId="0" fontId="129" fillId="0" borderId="0">
      <alignment wrapText="1"/>
    </xf>
    <xf numFmtId="0" fontId="45" fillId="0" borderId="0">
      <alignment wrapText="1"/>
    </xf>
    <xf numFmtId="0" fontId="45" fillId="0" borderId="0">
      <alignment wrapText="1"/>
    </xf>
    <xf numFmtId="0" fontId="45" fillId="0" borderId="0">
      <alignment wrapText="1"/>
    </xf>
    <xf numFmtId="0" fontId="45" fillId="0" borderId="0">
      <alignment wrapText="1"/>
    </xf>
    <xf numFmtId="0" fontId="45" fillId="0" borderId="0">
      <alignment wrapText="1"/>
    </xf>
    <xf numFmtId="0" fontId="129" fillId="0" borderId="0">
      <alignment wrapText="1"/>
    </xf>
    <xf numFmtId="0" fontId="45" fillId="0" borderId="0">
      <alignment wrapText="1"/>
    </xf>
    <xf numFmtId="0" fontId="45" fillId="0" borderId="0">
      <alignment wrapText="1"/>
    </xf>
    <xf numFmtId="0" fontId="45" fillId="0" borderId="0">
      <alignment wrapText="1"/>
    </xf>
    <xf numFmtId="0" fontId="129" fillId="0" borderId="0">
      <alignment wrapText="1"/>
    </xf>
    <xf numFmtId="0" fontId="45" fillId="0" borderId="0">
      <alignment wrapText="1"/>
    </xf>
    <xf numFmtId="0" fontId="129" fillId="0" borderId="0">
      <alignment wrapText="1"/>
    </xf>
    <xf numFmtId="0" fontId="45" fillId="0" borderId="0">
      <alignment wrapText="1"/>
    </xf>
    <xf numFmtId="0" fontId="45" fillId="0" borderId="0">
      <alignment wrapText="1"/>
    </xf>
    <xf numFmtId="0" fontId="45" fillId="0" borderId="0">
      <alignment wrapText="1"/>
    </xf>
    <xf numFmtId="0" fontId="45" fillId="0" borderId="0">
      <alignment wrapText="1"/>
    </xf>
    <xf numFmtId="0" fontId="45" fillId="0" borderId="0">
      <alignment wrapText="1"/>
    </xf>
    <xf numFmtId="0" fontId="129" fillId="0" borderId="0">
      <alignment wrapText="1"/>
    </xf>
    <xf numFmtId="0" fontId="45" fillId="0" borderId="0">
      <alignment wrapText="1"/>
    </xf>
    <xf numFmtId="0" fontId="45" fillId="0" borderId="0">
      <alignment wrapText="1"/>
    </xf>
    <xf numFmtId="0" fontId="45" fillId="0" borderId="0">
      <alignment wrapText="1"/>
    </xf>
    <xf numFmtId="0" fontId="129" fillId="0" borderId="0">
      <alignment wrapText="1"/>
    </xf>
    <xf numFmtId="0" fontId="45" fillId="0" borderId="0">
      <alignment wrapText="1"/>
    </xf>
    <xf numFmtId="0" fontId="129" fillId="0" borderId="0">
      <alignment wrapText="1"/>
    </xf>
    <xf numFmtId="0" fontId="45" fillId="0" borderId="0">
      <alignment wrapText="1"/>
    </xf>
    <xf numFmtId="0" fontId="45" fillId="0" borderId="0">
      <alignment wrapText="1"/>
    </xf>
    <xf numFmtId="0" fontId="45" fillId="0" borderId="0">
      <alignment wrapText="1"/>
    </xf>
    <xf numFmtId="0" fontId="45" fillId="0" borderId="0">
      <alignment wrapText="1"/>
    </xf>
    <xf numFmtId="0" fontId="45" fillId="0" borderId="0">
      <alignment wrapText="1"/>
    </xf>
    <xf numFmtId="0" fontId="140" fillId="0" borderId="0">
      <alignment wrapText="1"/>
    </xf>
    <xf numFmtId="0" fontId="129" fillId="0" borderId="0">
      <alignment wrapText="1"/>
    </xf>
    <xf numFmtId="0" fontId="45" fillId="0" borderId="0">
      <alignment wrapText="1"/>
    </xf>
    <xf numFmtId="0" fontId="45" fillId="0" borderId="0">
      <alignment wrapText="1"/>
    </xf>
    <xf numFmtId="0" fontId="45" fillId="0" borderId="0">
      <alignment wrapText="1"/>
    </xf>
    <xf numFmtId="0" fontId="129" fillId="0" borderId="0">
      <alignment wrapText="1"/>
    </xf>
    <xf numFmtId="0" fontId="45" fillId="0" borderId="0">
      <alignment wrapText="1"/>
    </xf>
    <xf numFmtId="0" fontId="129" fillId="0" borderId="0">
      <alignment wrapText="1"/>
    </xf>
    <xf numFmtId="0" fontId="45" fillId="0" borderId="0">
      <alignment wrapText="1"/>
    </xf>
    <xf numFmtId="0" fontId="45" fillId="0" borderId="0">
      <alignment wrapText="1"/>
    </xf>
    <xf numFmtId="0" fontId="45" fillId="0" borderId="0">
      <alignment wrapText="1"/>
    </xf>
    <xf numFmtId="0" fontId="45" fillId="0" borderId="0">
      <alignment wrapText="1"/>
    </xf>
    <xf numFmtId="0" fontId="45" fillId="0" borderId="0">
      <alignment wrapText="1"/>
    </xf>
    <xf numFmtId="0" fontId="139" fillId="0" borderId="0">
      <alignment wrapText="1"/>
    </xf>
    <xf numFmtId="0" fontId="140" fillId="0" borderId="0">
      <alignment wrapText="1"/>
    </xf>
    <xf numFmtId="0" fontId="140" fillId="0" borderId="0">
      <alignment wrapText="1"/>
    </xf>
    <xf numFmtId="0" fontId="135" fillId="16" borderId="0" applyNumberFormat="0" applyBorder="0" applyAlignment="0" applyProtection="0"/>
    <xf numFmtId="0" fontId="135" fillId="17" borderId="0" applyNumberFormat="0" applyBorder="0" applyAlignment="0" applyProtection="0"/>
    <xf numFmtId="0" fontId="135" fillId="18" borderId="0" applyNumberFormat="0" applyBorder="0" applyAlignment="0" applyProtection="0"/>
    <xf numFmtId="0" fontId="135" fillId="13" borderId="0" applyNumberFormat="0" applyBorder="0" applyAlignment="0" applyProtection="0"/>
    <xf numFmtId="0" fontId="135" fillId="16" borderId="0" applyNumberFormat="0" applyBorder="0" applyAlignment="0" applyProtection="0"/>
    <xf numFmtId="0" fontId="135" fillId="19" borderId="0" applyNumberFormat="0" applyBorder="0" applyAlignment="0" applyProtection="0"/>
    <xf numFmtId="0" fontId="136" fillId="16" borderId="0" applyNumberFormat="0" applyBorder="0" applyAlignment="0" applyProtection="0"/>
    <xf numFmtId="0" fontId="136" fillId="17" borderId="0" applyNumberFormat="0" applyBorder="0" applyAlignment="0" applyProtection="0"/>
    <xf numFmtId="0" fontId="136" fillId="18" borderId="0" applyNumberFormat="0" applyBorder="0" applyAlignment="0" applyProtection="0"/>
    <xf numFmtId="0" fontId="136" fillId="13" borderId="0" applyNumberFormat="0" applyBorder="0" applyAlignment="0" applyProtection="0"/>
    <xf numFmtId="0" fontId="136" fillId="16" borderId="0" applyNumberFormat="0" applyBorder="0" applyAlignment="0" applyProtection="0"/>
    <xf numFmtId="0" fontId="136" fillId="19" borderId="0" applyNumberFormat="0" applyBorder="0" applyAlignment="0" applyProtection="0"/>
    <xf numFmtId="0" fontId="102" fillId="0" borderId="0" applyNumberFormat="0" applyBorder="0" applyAlignment="0"/>
    <xf numFmtId="0" fontId="104" fillId="0" borderId="0"/>
    <xf numFmtId="0" fontId="105" fillId="0" borderId="0"/>
    <xf numFmtId="0" fontId="104" fillId="0" borderId="0"/>
    <xf numFmtId="0" fontId="105" fillId="0" borderId="0"/>
    <xf numFmtId="0" fontId="105" fillId="0" borderId="0"/>
    <xf numFmtId="0" fontId="104"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4" fillId="0" borderId="0"/>
    <xf numFmtId="0" fontId="105" fillId="0" borderId="0"/>
    <xf numFmtId="0" fontId="104"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4" fillId="0" borderId="0"/>
    <xf numFmtId="0" fontId="104" fillId="0" borderId="0"/>
    <xf numFmtId="0" fontId="105" fillId="0" borderId="0"/>
    <xf numFmtId="0" fontId="105" fillId="0" borderId="0"/>
    <xf numFmtId="0" fontId="104"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4" fillId="0" borderId="0"/>
    <xf numFmtId="0" fontId="105" fillId="0" borderId="0"/>
    <xf numFmtId="0" fontId="105" fillId="0" borderId="0"/>
    <xf numFmtId="0" fontId="104" fillId="0" borderId="0"/>
    <xf numFmtId="0" fontId="105" fillId="0" borderId="0"/>
    <xf numFmtId="0" fontId="104" fillId="0" borderId="0"/>
    <xf numFmtId="0" fontId="105" fillId="0" borderId="0"/>
    <xf numFmtId="0" fontId="104" fillId="0" borderId="0"/>
    <xf numFmtId="0" fontId="105" fillId="0" borderId="0"/>
    <xf numFmtId="0" fontId="104" fillId="0" borderId="0"/>
    <xf numFmtId="0" fontId="105" fillId="0" borderId="0"/>
    <xf numFmtId="0" fontId="104" fillId="0" borderId="0"/>
    <xf numFmtId="0" fontId="105" fillId="0" borderId="0"/>
    <xf numFmtId="0" fontId="105" fillId="0" borderId="0"/>
    <xf numFmtId="0" fontId="104" fillId="0" borderId="0"/>
    <xf numFmtId="0" fontId="105" fillId="0" borderId="0"/>
    <xf numFmtId="0" fontId="104" fillId="0" borderId="0"/>
    <xf numFmtId="0" fontId="105" fillId="0" borderId="0"/>
    <xf numFmtId="0" fontId="105" fillId="0" borderId="0"/>
    <xf numFmtId="0" fontId="104" fillId="0" borderId="0"/>
    <xf numFmtId="0" fontId="105" fillId="0" borderId="0"/>
    <xf numFmtId="0" fontId="104" fillId="0" borderId="0"/>
    <xf numFmtId="0" fontId="105" fillId="0" borderId="0"/>
    <xf numFmtId="0" fontId="104" fillId="0" borderId="0"/>
    <xf numFmtId="0" fontId="105" fillId="0" borderId="0"/>
    <xf numFmtId="0" fontId="105" fillId="0" borderId="0"/>
    <xf numFmtId="0" fontId="104" fillId="0" borderId="0"/>
    <xf numFmtId="0" fontId="105" fillId="0" borderId="0"/>
    <xf numFmtId="0" fontId="104" fillId="0" borderId="0"/>
    <xf numFmtId="0" fontId="105" fillId="0" borderId="0"/>
    <xf numFmtId="0" fontId="105" fillId="0" borderId="0"/>
    <xf numFmtId="0" fontId="105" fillId="0" borderId="0"/>
    <xf numFmtId="0" fontId="104" fillId="0" borderId="0"/>
    <xf numFmtId="0" fontId="104" fillId="0" borderId="0"/>
    <xf numFmtId="0" fontId="104" fillId="0" borderId="0"/>
    <xf numFmtId="0" fontId="105" fillId="0" borderId="0"/>
    <xf numFmtId="0" fontId="104" fillId="0" borderId="0"/>
    <xf numFmtId="0" fontId="105" fillId="0" borderId="0"/>
    <xf numFmtId="0" fontId="105" fillId="0" borderId="0"/>
    <xf numFmtId="0" fontId="104" fillId="0" borderId="0"/>
    <xf numFmtId="0" fontId="105" fillId="0" borderId="0"/>
    <xf numFmtId="0" fontId="104"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41" fillId="20" borderId="0" applyNumberFormat="0" applyBorder="0" applyAlignment="0" applyProtection="0"/>
    <xf numFmtId="0" fontId="141" fillId="17" borderId="0" applyNumberFormat="0" applyBorder="0" applyAlignment="0" applyProtection="0"/>
    <xf numFmtId="0" fontId="141" fillId="18" borderId="0" applyNumberFormat="0" applyBorder="0" applyAlignment="0" applyProtection="0"/>
    <xf numFmtId="0" fontId="141" fillId="21" borderId="0" applyNumberFormat="0" applyBorder="0" applyAlignment="0" applyProtection="0"/>
    <xf numFmtId="0" fontId="141" fillId="22" borderId="0" applyNumberFormat="0" applyBorder="0" applyAlignment="0" applyProtection="0"/>
    <xf numFmtId="0" fontId="141" fillId="23" borderId="0" applyNumberFormat="0" applyBorder="0" applyAlignment="0" applyProtection="0"/>
    <xf numFmtId="0" fontId="142" fillId="20" borderId="0" applyNumberFormat="0" applyBorder="0" applyAlignment="0" applyProtection="0"/>
    <xf numFmtId="0" fontId="142" fillId="17" borderId="0" applyNumberFormat="0" applyBorder="0" applyAlignment="0" applyProtection="0"/>
    <xf numFmtId="0" fontId="142" fillId="18" borderId="0" applyNumberFormat="0" applyBorder="0" applyAlignment="0" applyProtection="0"/>
    <xf numFmtId="0" fontId="142" fillId="21" borderId="0" applyNumberFormat="0" applyBorder="0" applyAlignment="0" applyProtection="0"/>
    <xf numFmtId="0" fontId="142" fillId="22" borderId="0" applyNumberFormat="0" applyBorder="0" applyAlignment="0" applyProtection="0"/>
    <xf numFmtId="0" fontId="142" fillId="23" borderId="0" applyNumberFormat="0" applyBorder="0" applyAlignment="0" applyProtection="0"/>
    <xf numFmtId="0" fontId="143" fillId="0" borderId="0"/>
    <xf numFmtId="0" fontId="24" fillId="0" borderId="0"/>
    <xf numFmtId="0" fontId="24" fillId="0" borderId="0"/>
    <xf numFmtId="0" fontId="143" fillId="0" borderId="0"/>
    <xf numFmtId="0" fontId="24" fillId="0" borderId="0"/>
    <xf numFmtId="0" fontId="143" fillId="0" borderId="0"/>
    <xf numFmtId="0" fontId="24" fillId="0" borderId="0"/>
    <xf numFmtId="0" fontId="24" fillId="0" borderId="0"/>
    <xf numFmtId="0" fontId="24" fillId="0" borderId="0"/>
    <xf numFmtId="0" fontId="24" fillId="0" borderId="0"/>
    <xf numFmtId="0" fontId="24" fillId="0" borderId="0"/>
    <xf numFmtId="0" fontId="9" fillId="0" borderId="0"/>
    <xf numFmtId="0" fontId="9" fillId="0" borderId="0"/>
    <xf numFmtId="0" fontId="9" fillId="0" borderId="0"/>
    <xf numFmtId="0" fontId="144" fillId="24" borderId="0" applyNumberFormat="0" applyBorder="0" applyAlignment="0" applyProtection="0"/>
    <xf numFmtId="0" fontId="144" fillId="24" borderId="0" applyNumberFormat="0" applyBorder="0" applyAlignment="0" applyProtection="0"/>
    <xf numFmtId="0" fontId="145" fillId="25" borderId="0" applyNumberFormat="0" applyBorder="0" applyAlignment="0" applyProtection="0"/>
    <xf numFmtId="0" fontId="141" fillId="26" borderId="0" applyNumberFormat="0" applyBorder="0" applyAlignment="0" applyProtection="0"/>
    <xf numFmtId="0" fontId="144" fillId="27" borderId="0" applyNumberFormat="0" applyBorder="0" applyAlignment="0" applyProtection="0"/>
    <xf numFmtId="0" fontId="144" fillId="28" borderId="0" applyNumberFormat="0" applyBorder="0" applyAlignment="0" applyProtection="0"/>
    <xf numFmtId="0" fontId="145" fillId="29" borderId="0" applyNumberFormat="0" applyBorder="0" applyAlignment="0" applyProtection="0"/>
    <xf numFmtId="0" fontId="141" fillId="30" borderId="0" applyNumberFormat="0" applyBorder="0" applyAlignment="0" applyProtection="0"/>
    <xf numFmtId="0" fontId="144" fillId="27" borderId="0" applyNumberFormat="0" applyBorder="0" applyAlignment="0" applyProtection="0"/>
    <xf numFmtId="0" fontId="144" fillId="31" borderId="0" applyNumberFormat="0" applyBorder="0" applyAlignment="0" applyProtection="0"/>
    <xf numFmtId="0" fontId="145" fillId="28" borderId="0" applyNumberFormat="0" applyBorder="0" applyAlignment="0" applyProtection="0"/>
    <xf numFmtId="0" fontId="141" fillId="32" borderId="0" applyNumberFormat="0" applyBorder="0" applyAlignment="0" applyProtection="0"/>
    <xf numFmtId="0" fontId="144" fillId="24" borderId="0" applyNumberFormat="0" applyBorder="0" applyAlignment="0" applyProtection="0"/>
    <xf numFmtId="0" fontId="144" fillId="28" borderId="0" applyNumberFormat="0" applyBorder="0" applyAlignment="0" applyProtection="0"/>
    <xf numFmtId="0" fontId="145" fillId="28" borderId="0" applyNumberFormat="0" applyBorder="0" applyAlignment="0" applyProtection="0"/>
    <xf numFmtId="0" fontId="141" fillId="21" borderId="0" applyNumberFormat="0" applyBorder="0" applyAlignment="0" applyProtection="0"/>
    <xf numFmtId="0" fontId="144" fillId="33" borderId="0" applyNumberFormat="0" applyBorder="0" applyAlignment="0" applyProtection="0"/>
    <xf numFmtId="0" fontId="144" fillId="24" borderId="0" applyNumberFormat="0" applyBorder="0" applyAlignment="0" applyProtection="0"/>
    <xf numFmtId="0" fontId="145" fillId="25" borderId="0" applyNumberFormat="0" applyBorder="0" applyAlignment="0" applyProtection="0"/>
    <xf numFmtId="0" fontId="141" fillId="22" borderId="0" applyNumberFormat="0" applyBorder="0" applyAlignment="0" applyProtection="0"/>
    <xf numFmtId="0" fontId="144" fillId="27" borderId="0" applyNumberFormat="0" applyBorder="0" applyAlignment="0" applyProtection="0"/>
    <xf numFmtId="0" fontId="144" fillId="34" borderId="0" applyNumberFormat="0" applyBorder="0" applyAlignment="0" applyProtection="0"/>
    <xf numFmtId="0" fontId="145" fillId="34" borderId="0" applyNumberFormat="0" applyBorder="0" applyAlignment="0" applyProtection="0"/>
    <xf numFmtId="0" fontId="141" fillId="35" borderId="0" applyNumberFormat="0" applyBorder="0" applyAlignment="0" applyProtection="0"/>
    <xf numFmtId="0" fontId="146" fillId="0" borderId="0" applyNumberFormat="0" applyAlignment="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47" fillId="0" borderId="0">
      <alignment horizontal="center" wrapText="1"/>
      <protection locked="0"/>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3" fontId="97" fillId="0" borderId="0" applyFont="0" applyFill="0" applyBorder="0" applyAlignment="0" applyProtection="0"/>
    <xf numFmtId="0" fontId="148" fillId="11"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49" fillId="0" borderId="0"/>
    <xf numFmtId="0" fontId="150" fillId="0" borderId="0"/>
    <xf numFmtId="0" fontId="9" fillId="0" borderId="0"/>
    <xf numFmtId="199" fontId="9" fillId="0" borderId="0" applyFont="0" applyFill="0" applyBorder="0" applyAlignment="0" applyProtection="0"/>
    <xf numFmtId="253" fontId="9" fillId="0" borderId="0" applyFont="0" applyFill="0" applyBorder="0" applyAlignment="0" applyProtection="0"/>
    <xf numFmtId="0" fontId="9" fillId="0" borderId="0"/>
    <xf numFmtId="254" fontId="53" fillId="0" borderId="0" applyFill="0" applyBorder="0" applyAlignment="0"/>
    <xf numFmtId="0" fontId="151" fillId="0" borderId="0" applyFill="0" applyBorder="0" applyAlignment="0"/>
    <xf numFmtId="0" fontId="9" fillId="0" borderId="0"/>
    <xf numFmtId="255" fontId="9" fillId="0" borderId="0" applyFill="0" applyBorder="0" applyAlignment="0"/>
    <xf numFmtId="255" fontId="9" fillId="0" borderId="0" applyFill="0" applyBorder="0" applyAlignment="0"/>
    <xf numFmtId="255" fontId="9" fillId="0" borderId="0" applyFill="0" applyBorder="0" applyAlignment="0"/>
    <xf numFmtId="255" fontId="9" fillId="0" borderId="0" applyFill="0" applyBorder="0" applyAlignment="0"/>
    <xf numFmtId="255" fontId="9" fillId="0" borderId="0" applyFill="0" applyBorder="0" applyAlignment="0"/>
    <xf numFmtId="255" fontId="9" fillId="0" borderId="0" applyFill="0" applyBorder="0" applyAlignment="0"/>
    <xf numFmtId="255" fontId="9" fillId="0" borderId="0" applyFill="0" applyBorder="0" applyAlignment="0"/>
    <xf numFmtId="255" fontId="9" fillId="0" borderId="0" applyFill="0" applyBorder="0" applyAlignment="0"/>
    <xf numFmtId="255" fontId="9" fillId="0" borderId="0" applyFill="0" applyBorder="0" applyAlignment="0"/>
    <xf numFmtId="255" fontId="9" fillId="0" borderId="0" applyFill="0" applyBorder="0" applyAlignment="0"/>
    <xf numFmtId="255" fontId="9" fillId="0" borderId="0" applyFill="0" applyBorder="0" applyAlignment="0"/>
    <xf numFmtId="255" fontId="9" fillId="0" borderId="0" applyFill="0" applyBorder="0" applyAlignment="0"/>
    <xf numFmtId="255" fontId="9" fillId="0" borderId="0" applyFill="0" applyBorder="0" applyAlignment="0"/>
    <xf numFmtId="255" fontId="9" fillId="0" borderId="0" applyFill="0" applyBorder="0" applyAlignment="0"/>
    <xf numFmtId="255" fontId="9" fillId="0" borderId="0" applyFill="0" applyBorder="0" applyAlignment="0"/>
    <xf numFmtId="0" fontId="9" fillId="0" borderId="0"/>
    <xf numFmtId="256" fontId="9" fillId="0" borderId="0" applyFill="0" applyBorder="0" applyAlignment="0"/>
    <xf numFmtId="256" fontId="9" fillId="0" borderId="0" applyFill="0" applyBorder="0" applyAlignment="0"/>
    <xf numFmtId="256" fontId="9" fillId="0" borderId="0" applyFill="0" applyBorder="0" applyAlignment="0"/>
    <xf numFmtId="256" fontId="9" fillId="0" borderId="0" applyFill="0" applyBorder="0" applyAlignment="0"/>
    <xf numFmtId="256" fontId="9" fillId="0" borderId="0" applyFill="0" applyBorder="0" applyAlignment="0"/>
    <xf numFmtId="256" fontId="9" fillId="0" borderId="0" applyFill="0" applyBorder="0" applyAlignment="0"/>
    <xf numFmtId="256" fontId="9" fillId="0" borderId="0" applyFill="0" applyBorder="0" applyAlignment="0"/>
    <xf numFmtId="256" fontId="9" fillId="0" borderId="0" applyFill="0" applyBorder="0" applyAlignment="0"/>
    <xf numFmtId="256" fontId="9" fillId="0" borderId="0" applyFill="0" applyBorder="0" applyAlignment="0"/>
    <xf numFmtId="256" fontId="9" fillId="0" borderId="0" applyFill="0" applyBorder="0" applyAlignment="0"/>
    <xf numFmtId="256" fontId="9" fillId="0" borderId="0" applyFill="0" applyBorder="0" applyAlignment="0"/>
    <xf numFmtId="256" fontId="9" fillId="0" borderId="0" applyFill="0" applyBorder="0" applyAlignment="0"/>
    <xf numFmtId="256" fontId="9" fillId="0" borderId="0" applyFill="0" applyBorder="0" applyAlignment="0"/>
    <xf numFmtId="256" fontId="9" fillId="0" borderId="0" applyFill="0" applyBorder="0" applyAlignment="0"/>
    <xf numFmtId="256" fontId="9" fillId="0" borderId="0" applyFill="0" applyBorder="0" applyAlignment="0"/>
    <xf numFmtId="0" fontId="9" fillId="0" borderId="0"/>
    <xf numFmtId="257" fontId="9" fillId="0" borderId="0" applyFill="0" applyBorder="0" applyAlignment="0"/>
    <xf numFmtId="257" fontId="9" fillId="0" borderId="0" applyFill="0" applyBorder="0" applyAlignment="0"/>
    <xf numFmtId="257" fontId="9" fillId="0" borderId="0" applyFill="0" applyBorder="0" applyAlignment="0"/>
    <xf numFmtId="257" fontId="9" fillId="0" borderId="0" applyFill="0" applyBorder="0" applyAlignment="0"/>
    <xf numFmtId="257" fontId="9" fillId="0" borderId="0" applyFill="0" applyBorder="0" applyAlignment="0"/>
    <xf numFmtId="257" fontId="9" fillId="0" borderId="0" applyFill="0" applyBorder="0" applyAlignment="0"/>
    <xf numFmtId="257" fontId="9" fillId="0" borderId="0" applyFill="0" applyBorder="0" applyAlignment="0"/>
    <xf numFmtId="257" fontId="9" fillId="0" borderId="0" applyFill="0" applyBorder="0" applyAlignment="0"/>
    <xf numFmtId="257" fontId="9" fillId="0" borderId="0" applyFill="0" applyBorder="0" applyAlignment="0"/>
    <xf numFmtId="257" fontId="9" fillId="0" borderId="0" applyFill="0" applyBorder="0" applyAlignment="0"/>
    <xf numFmtId="257" fontId="9" fillId="0" borderId="0" applyFill="0" applyBorder="0" applyAlignment="0"/>
    <xf numFmtId="257" fontId="9" fillId="0" borderId="0" applyFill="0" applyBorder="0" applyAlignment="0"/>
    <xf numFmtId="257" fontId="9" fillId="0" borderId="0" applyFill="0" applyBorder="0" applyAlignment="0"/>
    <xf numFmtId="257" fontId="9" fillId="0" borderId="0" applyFill="0" applyBorder="0" applyAlignment="0"/>
    <xf numFmtId="257" fontId="9" fillId="0" borderId="0" applyFill="0" applyBorder="0" applyAlignment="0"/>
    <xf numFmtId="0" fontId="9" fillId="0" borderId="0"/>
    <xf numFmtId="258" fontId="9" fillId="0" borderId="0" applyFill="0" applyBorder="0" applyAlignment="0"/>
    <xf numFmtId="258" fontId="9" fillId="0" borderId="0" applyFill="0" applyBorder="0" applyAlignment="0"/>
    <xf numFmtId="258" fontId="9" fillId="0" borderId="0" applyFill="0" applyBorder="0" applyAlignment="0"/>
    <xf numFmtId="258" fontId="9" fillId="0" borderId="0" applyFill="0" applyBorder="0" applyAlignment="0"/>
    <xf numFmtId="258" fontId="9" fillId="0" borderId="0" applyFill="0" applyBorder="0" applyAlignment="0"/>
    <xf numFmtId="258" fontId="9" fillId="0" borderId="0" applyFill="0" applyBorder="0" applyAlignment="0"/>
    <xf numFmtId="258" fontId="9" fillId="0" borderId="0" applyFill="0" applyBorder="0" applyAlignment="0"/>
    <xf numFmtId="258" fontId="9" fillId="0" borderId="0" applyFill="0" applyBorder="0" applyAlignment="0"/>
    <xf numFmtId="258" fontId="9" fillId="0" borderId="0" applyFill="0" applyBorder="0" applyAlignment="0"/>
    <xf numFmtId="258" fontId="9" fillId="0" borderId="0" applyFill="0" applyBorder="0" applyAlignment="0"/>
    <xf numFmtId="258" fontId="9" fillId="0" borderId="0" applyFill="0" applyBorder="0" applyAlignment="0"/>
    <xf numFmtId="258" fontId="9" fillId="0" borderId="0" applyFill="0" applyBorder="0" applyAlignment="0"/>
    <xf numFmtId="258" fontId="9" fillId="0" borderId="0" applyFill="0" applyBorder="0" applyAlignment="0"/>
    <xf numFmtId="258" fontId="9" fillId="0" borderId="0" applyFill="0" applyBorder="0" applyAlignment="0"/>
    <xf numFmtId="258" fontId="9" fillId="0" borderId="0" applyFill="0" applyBorder="0" applyAlignment="0"/>
    <xf numFmtId="0" fontId="9" fillId="0" borderId="0"/>
    <xf numFmtId="259" fontId="9" fillId="0" borderId="0" applyFill="0" applyBorder="0" applyAlignment="0"/>
    <xf numFmtId="259" fontId="9" fillId="0" borderId="0" applyFill="0" applyBorder="0" applyAlignment="0"/>
    <xf numFmtId="259" fontId="9" fillId="0" borderId="0" applyFill="0" applyBorder="0" applyAlignment="0"/>
    <xf numFmtId="259" fontId="9" fillId="0" borderId="0" applyFill="0" applyBorder="0" applyAlignment="0"/>
    <xf numFmtId="259" fontId="9" fillId="0" borderId="0" applyFill="0" applyBorder="0" applyAlignment="0"/>
    <xf numFmtId="259" fontId="9" fillId="0" borderId="0" applyFill="0" applyBorder="0" applyAlignment="0"/>
    <xf numFmtId="259" fontId="9" fillId="0" borderId="0" applyFill="0" applyBorder="0" applyAlignment="0"/>
    <xf numFmtId="259" fontId="9" fillId="0" borderId="0" applyFill="0" applyBorder="0" applyAlignment="0"/>
    <xf numFmtId="259" fontId="9" fillId="0" borderId="0" applyFill="0" applyBorder="0" applyAlignment="0"/>
    <xf numFmtId="259" fontId="9" fillId="0" borderId="0" applyFill="0" applyBorder="0" applyAlignment="0"/>
    <xf numFmtId="259" fontId="9" fillId="0" borderId="0" applyFill="0" applyBorder="0" applyAlignment="0"/>
    <xf numFmtId="259" fontId="9" fillId="0" borderId="0" applyFill="0" applyBorder="0" applyAlignment="0"/>
    <xf numFmtId="259" fontId="9" fillId="0" borderId="0" applyFill="0" applyBorder="0" applyAlignment="0"/>
    <xf numFmtId="259" fontId="9" fillId="0" borderId="0" applyFill="0" applyBorder="0" applyAlignment="0"/>
    <xf numFmtId="259" fontId="9" fillId="0" borderId="0" applyFill="0" applyBorder="0" applyAlignment="0"/>
    <xf numFmtId="0" fontId="9" fillId="0" borderId="0"/>
    <xf numFmtId="260" fontId="9" fillId="0" borderId="0" applyFill="0" applyBorder="0" applyAlignment="0"/>
    <xf numFmtId="260" fontId="9" fillId="0" borderId="0" applyFill="0" applyBorder="0" applyAlignment="0"/>
    <xf numFmtId="260" fontId="9" fillId="0" borderId="0" applyFill="0" applyBorder="0" applyAlignment="0"/>
    <xf numFmtId="260" fontId="9" fillId="0" borderId="0" applyFill="0" applyBorder="0" applyAlignment="0"/>
    <xf numFmtId="260" fontId="9" fillId="0" borderId="0" applyFill="0" applyBorder="0" applyAlignment="0"/>
    <xf numFmtId="260" fontId="9" fillId="0" borderId="0" applyFill="0" applyBorder="0" applyAlignment="0"/>
    <xf numFmtId="260" fontId="9" fillId="0" borderId="0" applyFill="0" applyBorder="0" applyAlignment="0"/>
    <xf numFmtId="260" fontId="9" fillId="0" borderId="0" applyFill="0" applyBorder="0" applyAlignment="0"/>
    <xf numFmtId="260" fontId="9" fillId="0" borderId="0" applyFill="0" applyBorder="0" applyAlignment="0"/>
    <xf numFmtId="260" fontId="9" fillId="0" borderId="0" applyFill="0" applyBorder="0" applyAlignment="0"/>
    <xf numFmtId="260" fontId="9" fillId="0" borderId="0" applyFill="0" applyBorder="0" applyAlignment="0"/>
    <xf numFmtId="260" fontId="9" fillId="0" borderId="0" applyFill="0" applyBorder="0" applyAlignment="0"/>
    <xf numFmtId="260" fontId="9" fillId="0" borderId="0" applyFill="0" applyBorder="0" applyAlignment="0"/>
    <xf numFmtId="260" fontId="9" fillId="0" borderId="0" applyFill="0" applyBorder="0" applyAlignment="0"/>
    <xf numFmtId="260" fontId="9" fillId="0" borderId="0" applyFill="0" applyBorder="0" applyAlignment="0"/>
    <xf numFmtId="0" fontId="9" fillId="0" borderId="0"/>
    <xf numFmtId="255" fontId="9" fillId="0" borderId="0" applyFill="0" applyBorder="0" applyAlignment="0"/>
    <xf numFmtId="255" fontId="9" fillId="0" borderId="0" applyFill="0" applyBorder="0" applyAlignment="0"/>
    <xf numFmtId="255" fontId="9" fillId="0" borderId="0" applyFill="0" applyBorder="0" applyAlignment="0"/>
    <xf numFmtId="255" fontId="9" fillId="0" borderId="0" applyFill="0" applyBorder="0" applyAlignment="0"/>
    <xf numFmtId="255" fontId="9" fillId="0" borderId="0" applyFill="0" applyBorder="0" applyAlignment="0"/>
    <xf numFmtId="255" fontId="9" fillId="0" borderId="0" applyFill="0" applyBorder="0" applyAlignment="0"/>
    <xf numFmtId="255" fontId="9" fillId="0" borderId="0" applyFill="0" applyBorder="0" applyAlignment="0"/>
    <xf numFmtId="255" fontId="9" fillId="0" borderId="0" applyFill="0" applyBorder="0" applyAlignment="0"/>
    <xf numFmtId="255" fontId="9" fillId="0" borderId="0" applyFill="0" applyBorder="0" applyAlignment="0"/>
    <xf numFmtId="255" fontId="9" fillId="0" borderId="0" applyFill="0" applyBorder="0" applyAlignment="0"/>
    <xf numFmtId="255" fontId="9" fillId="0" borderId="0" applyFill="0" applyBorder="0" applyAlignment="0"/>
    <xf numFmtId="255" fontId="9" fillId="0" borderId="0" applyFill="0" applyBorder="0" applyAlignment="0"/>
    <xf numFmtId="255" fontId="9" fillId="0" borderId="0" applyFill="0" applyBorder="0" applyAlignment="0"/>
    <xf numFmtId="255" fontId="9" fillId="0" borderId="0" applyFill="0" applyBorder="0" applyAlignment="0"/>
    <xf numFmtId="255" fontId="9" fillId="0" borderId="0" applyFill="0" applyBorder="0" applyAlignment="0"/>
    <xf numFmtId="0" fontId="152" fillId="36" borderId="40" applyNumberFormat="0" applyAlignment="0" applyProtection="0"/>
    <xf numFmtId="0" fontId="152" fillId="36" borderId="40" applyNumberFormat="0" applyAlignment="0" applyProtection="0"/>
    <xf numFmtId="0" fontId="152" fillId="36" borderId="40" applyNumberFormat="0" applyAlignment="0" applyProtection="0"/>
    <xf numFmtId="0" fontId="152" fillId="36" borderId="40" applyNumberFormat="0" applyAlignment="0" applyProtection="0"/>
    <xf numFmtId="0" fontId="152" fillId="36" borderId="40" applyNumberFormat="0" applyAlignment="0" applyProtection="0"/>
    <xf numFmtId="0" fontId="152" fillId="36" borderId="40" applyNumberFormat="0" applyAlignment="0" applyProtection="0"/>
    <xf numFmtId="0" fontId="152" fillId="36" borderId="40" applyNumberFormat="0" applyAlignment="0" applyProtection="0"/>
    <xf numFmtId="0" fontId="152" fillId="36" borderId="40" applyNumberFormat="0" applyAlignment="0" applyProtection="0"/>
    <xf numFmtId="0" fontId="152" fillId="36" borderId="40" applyNumberFormat="0" applyAlignment="0" applyProtection="0"/>
    <xf numFmtId="0" fontId="152" fillId="36" borderId="40" applyNumberFormat="0" applyAlignment="0" applyProtection="0"/>
    <xf numFmtId="0" fontId="152" fillId="36" borderId="40" applyNumberFormat="0" applyAlignment="0" applyProtection="0"/>
    <xf numFmtId="0" fontId="152" fillId="36" borderId="40" applyNumberFormat="0" applyAlignment="0" applyProtection="0"/>
    <xf numFmtId="0" fontId="9" fillId="0" borderId="0"/>
    <xf numFmtId="0" fontId="153" fillId="0" borderId="0"/>
    <xf numFmtId="0" fontId="9" fillId="0" borderId="0"/>
    <xf numFmtId="0" fontId="9" fillId="0" borderId="0"/>
    <xf numFmtId="0" fontId="154" fillId="0" borderId="0" applyFill="0" applyBorder="0" applyProtection="0">
      <alignment horizontal="center"/>
      <protection locked="0"/>
    </xf>
    <xf numFmtId="0" fontId="9" fillId="0" borderId="0"/>
    <xf numFmtId="0" fontId="9" fillId="0" borderId="0"/>
    <xf numFmtId="0" fontId="9" fillId="0" borderId="0"/>
    <xf numFmtId="0" fontId="155" fillId="37" borderId="41" applyNumberFormat="0" applyAlignment="0" applyProtection="0"/>
    <xf numFmtId="0" fontId="156" fillId="6" borderId="31" applyNumberFormat="0" applyAlignment="0" applyProtection="0"/>
    <xf numFmtId="0" fontId="9" fillId="0" borderId="0"/>
    <xf numFmtId="0" fontId="9" fillId="0" borderId="0"/>
    <xf numFmtId="0" fontId="9" fillId="0" borderId="0"/>
    <xf numFmtId="0" fontId="157" fillId="0" borderId="11">
      <alignment horizont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61" fontId="9" fillId="0" borderId="0" applyFont="0" applyFill="0" applyBorder="0" applyAlignment="0" applyProtection="0"/>
    <xf numFmtId="261" fontId="9" fillId="0" borderId="0" applyFont="0" applyFill="0" applyBorder="0" applyAlignment="0" applyProtection="0"/>
    <xf numFmtId="261" fontId="9" fillId="0" borderId="0" applyFont="0" applyFill="0" applyBorder="0" applyAlignment="0" applyProtection="0"/>
    <xf numFmtId="261" fontId="9" fillId="0" borderId="0" applyFont="0" applyFill="0" applyBorder="0" applyAlignment="0" applyProtection="0"/>
    <xf numFmtId="261" fontId="9" fillId="0" borderId="0" applyFont="0" applyFill="0" applyBorder="0" applyAlignment="0" applyProtection="0"/>
    <xf numFmtId="261" fontId="9" fillId="0" borderId="0" applyFont="0" applyFill="0" applyBorder="0" applyAlignment="0" applyProtection="0"/>
    <xf numFmtId="261" fontId="9" fillId="0" borderId="0" applyFont="0" applyFill="0" applyBorder="0" applyAlignment="0" applyProtection="0"/>
    <xf numFmtId="261" fontId="9" fillId="0" borderId="0" applyFont="0" applyFill="0" applyBorder="0" applyAlignment="0" applyProtection="0"/>
    <xf numFmtId="261" fontId="9" fillId="0" borderId="0" applyFont="0" applyFill="0" applyBorder="0" applyAlignment="0" applyProtection="0"/>
    <xf numFmtId="261" fontId="9" fillId="0" borderId="0" applyFont="0" applyFill="0" applyBorder="0" applyAlignment="0" applyProtection="0"/>
    <xf numFmtId="261" fontId="9" fillId="0" borderId="0" applyFont="0" applyFill="0" applyBorder="0" applyAlignment="0" applyProtection="0"/>
    <xf numFmtId="261" fontId="9" fillId="0" borderId="0" applyFont="0" applyFill="0" applyBorder="0" applyAlignment="0" applyProtection="0"/>
    <xf numFmtId="261" fontId="9" fillId="0" borderId="0" applyFont="0" applyFill="0" applyBorder="0" applyAlignment="0" applyProtection="0"/>
    <xf numFmtId="261" fontId="9" fillId="0" borderId="0" applyFont="0" applyFill="0" applyBorder="0" applyAlignment="0" applyProtection="0"/>
    <xf numFmtId="261" fontId="9" fillId="0" borderId="0" applyFont="0" applyFill="0" applyBorder="0" applyAlignment="0" applyProtection="0"/>
    <xf numFmtId="0" fontId="9" fillId="0" borderId="0"/>
    <xf numFmtId="41" fontId="158" fillId="0" borderId="0" applyFont="0" applyFill="0" applyBorder="0" applyAlignment="0" applyProtection="0"/>
    <xf numFmtId="41" fontId="159" fillId="0" borderId="0" applyFont="0" applyFill="0" applyBorder="0" applyAlignment="0" applyProtection="0"/>
    <xf numFmtId="174" fontId="43" fillId="0" borderId="0" applyFont="0" applyFill="0" applyBorder="0" applyAlignment="0" applyProtection="0"/>
    <xf numFmtId="174" fontId="43" fillId="0" borderId="0" applyFont="0" applyFill="0" applyBorder="0" applyAlignment="0" applyProtection="0"/>
    <xf numFmtId="41" fontId="9"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236"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2"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2" fillId="0" borderId="0" applyFont="0" applyFill="0" applyBorder="0" applyAlignment="0" applyProtection="0"/>
    <xf numFmtId="41" fontId="43" fillId="0" borderId="0" applyFont="0" applyFill="0" applyBorder="0" applyAlignment="0" applyProtection="0"/>
    <xf numFmtId="41" fontId="2"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2" fillId="0" borderId="0" applyFont="0" applyFill="0" applyBorder="0" applyAlignment="0" applyProtection="0"/>
    <xf numFmtId="41" fontId="43" fillId="0" borderId="0" applyFont="0" applyFill="0" applyBorder="0" applyAlignment="0" applyProtection="0"/>
    <xf numFmtId="41" fontId="2"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182" fontId="100" fillId="0" borderId="0" applyProtection="0"/>
    <xf numFmtId="182" fontId="100" fillId="0" borderId="0" applyProtection="0"/>
    <xf numFmtId="236" fontId="43" fillId="0" borderId="0" applyFont="0" applyFill="0" applyBorder="0" applyAlignment="0" applyProtection="0"/>
    <xf numFmtId="41" fontId="5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6" fontId="100" fillId="0" borderId="0" applyFont="0" applyFill="0" applyBorder="0" applyAlignment="0" applyProtection="0"/>
    <xf numFmtId="173" fontId="100" fillId="0" borderId="0" applyFont="0" applyFill="0" applyBorder="0" applyAlignment="0" applyProtection="0"/>
    <xf numFmtId="0" fontId="53" fillId="0" borderId="0" applyFont="0" applyFill="0" applyBorder="0" applyAlignment="0" applyProtection="0"/>
    <xf numFmtId="41" fontId="43" fillId="0" borderId="0" applyFont="0" applyFill="0" applyBorder="0" applyAlignment="0" applyProtection="0"/>
    <xf numFmtId="176" fontId="100"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0" fontId="9" fillId="0" borderId="0"/>
    <xf numFmtId="259" fontId="9" fillId="0" borderId="0" applyFont="0" applyFill="0" applyBorder="0" applyAlignment="0" applyProtection="0"/>
    <xf numFmtId="259" fontId="9" fillId="0" borderId="0" applyFont="0" applyFill="0" applyBorder="0" applyAlignment="0" applyProtection="0"/>
    <xf numFmtId="259" fontId="9" fillId="0" borderId="0" applyFont="0" applyFill="0" applyBorder="0" applyAlignment="0" applyProtection="0"/>
    <xf numFmtId="259" fontId="9" fillId="0" borderId="0" applyFont="0" applyFill="0" applyBorder="0" applyAlignment="0" applyProtection="0"/>
    <xf numFmtId="259" fontId="9" fillId="0" borderId="0" applyFont="0" applyFill="0" applyBorder="0" applyAlignment="0" applyProtection="0"/>
    <xf numFmtId="259" fontId="9" fillId="0" borderId="0" applyFont="0" applyFill="0" applyBorder="0" applyAlignment="0" applyProtection="0"/>
    <xf numFmtId="259" fontId="9" fillId="0" borderId="0" applyFont="0" applyFill="0" applyBorder="0" applyAlignment="0" applyProtection="0"/>
    <xf numFmtId="259" fontId="9" fillId="0" borderId="0" applyFont="0" applyFill="0" applyBorder="0" applyAlignment="0" applyProtection="0"/>
    <xf numFmtId="259" fontId="9" fillId="0" borderId="0" applyFont="0" applyFill="0" applyBorder="0" applyAlignment="0" applyProtection="0"/>
    <xf numFmtId="259" fontId="9" fillId="0" borderId="0" applyFont="0" applyFill="0" applyBorder="0" applyAlignment="0" applyProtection="0"/>
    <xf numFmtId="259" fontId="9" fillId="0" borderId="0" applyFont="0" applyFill="0" applyBorder="0" applyAlignment="0" applyProtection="0"/>
    <xf numFmtId="259" fontId="9" fillId="0" borderId="0" applyFont="0" applyFill="0" applyBorder="0" applyAlignment="0" applyProtection="0"/>
    <xf numFmtId="259" fontId="9" fillId="0" borderId="0" applyFont="0" applyFill="0" applyBorder="0" applyAlignment="0" applyProtection="0"/>
    <xf numFmtId="259" fontId="9" fillId="0" borderId="0" applyFont="0" applyFill="0" applyBorder="0" applyAlignment="0" applyProtection="0"/>
    <xf numFmtId="259" fontId="9" fillId="0" borderId="0" applyFont="0" applyFill="0" applyBorder="0" applyAlignment="0" applyProtection="0"/>
    <xf numFmtId="262" fontId="6" fillId="0" borderId="0" applyFont="0" applyFill="0" applyBorder="0" applyAlignment="0" applyProtection="0"/>
    <xf numFmtId="263" fontId="100" fillId="0" borderId="0" applyFont="0" applyFill="0" applyBorder="0" applyAlignment="0" applyProtection="0"/>
    <xf numFmtId="264" fontId="160" fillId="0" borderId="0" applyFont="0" applyFill="0" applyBorder="0" applyAlignment="0" applyProtection="0"/>
    <xf numFmtId="265" fontId="100" fillId="0" borderId="0" applyFont="0" applyFill="0" applyBorder="0" applyAlignment="0" applyProtection="0"/>
    <xf numFmtId="266" fontId="160" fillId="0" borderId="0" applyFont="0" applyFill="0" applyBorder="0" applyAlignment="0" applyProtection="0"/>
    <xf numFmtId="267" fontId="100"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0" fontId="43" fillId="0" borderId="0" applyFont="0" applyFill="0" applyBorder="0" applyAlignment="0" applyProtection="0"/>
    <xf numFmtId="175" fontId="43" fillId="0" borderId="0" applyFont="0" applyFill="0" applyBorder="0" applyAlignment="0" applyProtection="0"/>
    <xf numFmtId="41" fontId="43" fillId="0" borderId="0" applyFont="0" applyFill="0" applyBorder="0" applyAlignment="0" applyProtection="0"/>
    <xf numFmtId="42" fontId="9" fillId="0" borderId="0" applyFont="0" applyFill="0" applyBorder="0" applyAlignment="0" applyProtection="0"/>
    <xf numFmtId="43" fontId="9" fillId="0" borderId="0" applyFont="0" applyFill="0" applyBorder="0" applyAlignment="0" applyProtection="0"/>
    <xf numFmtId="43" fontId="43" fillId="0" borderId="0" applyFont="0" applyFill="0" applyBorder="0" applyAlignment="0" applyProtection="0"/>
    <xf numFmtId="0" fontId="43" fillId="0" borderId="0" applyFont="0" applyFill="0" applyBorder="0" applyAlignment="0" applyProtection="0"/>
    <xf numFmtId="214" fontId="43" fillId="0" borderId="0" applyFont="0" applyFill="0" applyBorder="0" applyAlignment="0" applyProtection="0"/>
    <xf numFmtId="43" fontId="71" fillId="0" borderId="0" applyFont="0" applyFill="0" applyBorder="0" applyAlignment="0" applyProtection="0"/>
    <xf numFmtId="43" fontId="161" fillId="0" borderId="0" applyFont="0" applyFill="0" applyBorder="0" applyAlignment="0" applyProtection="0"/>
    <xf numFmtId="176" fontId="43" fillId="0" borderId="0" applyFont="0" applyFill="0" applyBorder="0" applyAlignment="0" applyProtection="0"/>
    <xf numFmtId="43" fontId="43" fillId="0" borderId="0" applyFont="0" applyFill="0" applyBorder="0" applyAlignment="0" applyProtection="0"/>
    <xf numFmtId="43" fontId="161" fillId="0" borderId="0" applyFont="0" applyFill="0" applyBorder="0" applyAlignment="0" applyProtection="0"/>
    <xf numFmtId="43" fontId="52"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214" fontId="43" fillId="0" borderId="0" applyFont="0" applyFill="0" applyBorder="0" applyAlignment="0" applyProtection="0"/>
    <xf numFmtId="43" fontId="43" fillId="0" borderId="0" applyFont="0" applyFill="0" applyBorder="0" applyAlignment="0" applyProtection="0"/>
    <xf numFmtId="268" fontId="43" fillId="0" borderId="0" applyFont="0" applyFill="0" applyBorder="0" applyAlignment="0" applyProtection="0"/>
    <xf numFmtId="43" fontId="43" fillId="0" borderId="0" applyFont="0" applyFill="0" applyBorder="0" applyAlignment="0" applyProtection="0"/>
    <xf numFmtId="177" fontId="43" fillId="0" borderId="0" applyFont="0" applyFill="0" applyBorder="0" applyAlignment="0" applyProtection="0"/>
    <xf numFmtId="183" fontId="43" fillId="0" borderId="0" applyFont="0" applyFill="0" applyBorder="0" applyAlignment="0" applyProtection="0"/>
    <xf numFmtId="176"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177" fontId="43" fillId="0" borderId="0" applyFont="0" applyFill="0" applyBorder="0" applyAlignment="0" applyProtection="0"/>
    <xf numFmtId="269" fontId="43" fillId="0" borderId="0" applyFont="0" applyFill="0" applyBorder="0" applyAlignment="0" applyProtection="0"/>
    <xf numFmtId="269" fontId="43" fillId="0" borderId="0" applyFont="0" applyFill="0" applyBorder="0" applyAlignment="0" applyProtection="0"/>
    <xf numFmtId="43" fontId="2" fillId="0" borderId="0" applyFont="0" applyFill="0" applyBorder="0" applyAlignment="0" applyProtection="0"/>
    <xf numFmtId="269" fontId="43" fillId="0" borderId="0" applyFont="0" applyFill="0" applyBorder="0" applyAlignment="0" applyProtection="0"/>
    <xf numFmtId="0" fontId="56"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175"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6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43" fontId="4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4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9"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43" fontId="46" fillId="0" borderId="0" applyFont="0" applyFill="0" applyBorder="0" applyAlignment="0" applyProtection="0"/>
    <xf numFmtId="43" fontId="43" fillId="0" borderId="0" applyFont="0" applyFill="0" applyBorder="0" applyAlignment="0" applyProtection="0"/>
    <xf numFmtId="0" fontId="9" fillId="0" borderId="0" applyFont="0" applyFill="0" applyBorder="0" applyAlignment="0" applyProtection="0"/>
    <xf numFmtId="270" fontId="43"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43" fontId="8"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9" fillId="0" borderId="0" applyFont="0" applyFill="0" applyBorder="0" applyAlignment="0" applyProtection="0"/>
    <xf numFmtId="173" fontId="43" fillId="0" borderId="0" applyFont="0" applyFill="0" applyBorder="0" applyAlignment="0" applyProtection="0"/>
    <xf numFmtId="43" fontId="2" fillId="0" borderId="0" applyFont="0" applyFill="0" applyBorder="0" applyAlignment="0" applyProtection="0"/>
    <xf numFmtId="0" fontId="43" fillId="0" borderId="0" applyFont="0" applyFill="0" applyBorder="0" applyAlignment="0" applyProtection="0"/>
    <xf numFmtId="271" fontId="9" fillId="0" borderId="0" applyFont="0" applyFill="0" applyBorder="0" applyAlignment="0" applyProtection="0"/>
    <xf numFmtId="43" fontId="43" fillId="0" borderId="0" applyFont="0" applyFill="0" applyBorder="0" applyAlignment="0" applyProtection="0"/>
    <xf numFmtId="0" fontId="43" fillId="0" borderId="0" applyFont="0" applyFill="0" applyBorder="0" applyAlignment="0" applyProtection="0"/>
    <xf numFmtId="272" fontId="43" fillId="0" borderId="0" applyFont="0" applyFill="0" applyBorder="0" applyAlignment="0" applyProtection="0"/>
    <xf numFmtId="186" fontId="43" fillId="0" borderId="0" applyFont="0" applyFill="0" applyBorder="0" applyAlignment="0" applyProtection="0"/>
    <xf numFmtId="0" fontId="43" fillId="0" borderId="0" applyFont="0" applyFill="0" applyBorder="0" applyAlignment="0" applyProtection="0"/>
    <xf numFmtId="268" fontId="43" fillId="0" borderId="0" applyFont="0" applyFill="0" applyBorder="0" applyAlignment="0" applyProtection="0"/>
    <xf numFmtId="272" fontId="43" fillId="0" borderId="0" applyFont="0" applyFill="0" applyBorder="0" applyAlignment="0" applyProtection="0"/>
    <xf numFmtId="43" fontId="54" fillId="0" borderId="0" applyFont="0" applyFill="0" applyBorder="0" applyAlignment="0" applyProtection="0"/>
    <xf numFmtId="43" fontId="43" fillId="0" borderId="0" applyFont="0" applyFill="0" applyBorder="0" applyAlignment="0" applyProtection="0"/>
    <xf numFmtId="43" fontId="52" fillId="0" borderId="0" applyFont="0" applyFill="0" applyBorder="0" applyAlignment="0" applyProtection="0"/>
    <xf numFmtId="43" fontId="43" fillId="0" borderId="0" applyFont="0" applyFill="0" applyBorder="0" applyAlignment="0" applyProtection="0"/>
    <xf numFmtId="273" fontId="9" fillId="0" borderId="0" applyFont="0" applyFill="0" applyBorder="0" applyAlignment="0" applyProtection="0"/>
    <xf numFmtId="43" fontId="43" fillId="0" borderId="0" applyFont="0" applyFill="0" applyBorder="0" applyAlignment="0" applyProtection="0"/>
    <xf numFmtId="43" fontId="5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222" fontId="9" fillId="0" borderId="0" applyFont="0" applyFill="0" applyBorder="0" applyAlignment="0" applyProtection="0"/>
    <xf numFmtId="0" fontId="9" fillId="0" borderId="0"/>
    <xf numFmtId="43" fontId="162" fillId="0" borderId="0" applyFont="0" applyFill="0" applyBorder="0" applyAlignment="0" applyProtection="0"/>
    <xf numFmtId="0" fontId="43"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43" fontId="53" fillId="0" borderId="0" applyFont="0" applyFill="0" applyBorder="0" applyAlignment="0" applyProtection="0"/>
    <xf numFmtId="274" fontId="119" fillId="0" borderId="0" applyFont="0" applyFill="0" applyBorder="0" applyAlignment="0" applyProtection="0"/>
    <xf numFmtId="43" fontId="43" fillId="0" borderId="0" applyFont="0" applyFill="0" applyBorder="0" applyAlignment="0" applyProtection="0"/>
    <xf numFmtId="187" fontId="57"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0" fontId="43" fillId="0" borderId="0" applyFont="0" applyFill="0" applyBorder="0" applyAlignment="0" applyProtection="0"/>
    <xf numFmtId="43" fontId="43" fillId="0" borderId="0" applyFont="0" applyFill="0" applyBorder="0" applyAlignment="0" applyProtection="0"/>
    <xf numFmtId="43" fontId="9" fillId="0" borderId="0" applyFont="0" applyFill="0" applyBorder="0" applyAlignment="0" applyProtection="0"/>
    <xf numFmtId="43" fontId="43" fillId="0" borderId="0" applyFont="0" applyFill="0" applyBorder="0" applyAlignment="0" applyProtection="0"/>
    <xf numFmtId="43" fontId="161" fillId="0" borderId="0" applyFont="0" applyFill="0" applyBorder="0" applyAlignment="0" applyProtection="0"/>
    <xf numFmtId="43" fontId="161" fillId="0" borderId="0" applyFont="0" applyFill="0" applyBorder="0" applyAlignment="0" applyProtection="0"/>
    <xf numFmtId="43" fontId="11" fillId="0" borderId="0" applyFont="0" applyFill="0" applyBorder="0" applyAlignment="0" applyProtection="0"/>
    <xf numFmtId="274" fontId="119" fillId="0" borderId="0" applyFont="0" applyFill="0" applyBorder="0" applyAlignment="0" applyProtection="0"/>
    <xf numFmtId="274" fontId="119" fillId="0" borderId="0" applyFont="0" applyFill="0" applyBorder="0" applyAlignment="0" applyProtection="0"/>
    <xf numFmtId="222" fontId="56" fillId="0" borderId="0" applyFont="0" applyFill="0" applyBorder="0" applyAlignment="0" applyProtection="0"/>
    <xf numFmtId="0" fontId="43" fillId="0" borderId="0" applyFont="0" applyFill="0" applyBorder="0" applyAlignment="0" applyProtection="0"/>
    <xf numFmtId="175" fontId="100" fillId="0" borderId="0" applyFont="0" applyFill="0" applyBorder="0" applyAlignment="0" applyProtection="0"/>
    <xf numFmtId="175" fontId="4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applyFont="0" applyFill="0" applyBorder="0" applyAlignment="0" applyProtection="0"/>
    <xf numFmtId="43" fontId="9" fillId="0" borderId="0" applyFont="0" applyFill="0" applyBorder="0" applyAlignment="0" applyProtection="0"/>
    <xf numFmtId="173" fontId="24" fillId="0" borderId="0" applyFont="0" applyFill="0" applyBorder="0" applyAlignment="0" applyProtection="0"/>
    <xf numFmtId="275" fontId="100" fillId="0" borderId="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9"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275" fontId="100" fillId="0" borderId="0" applyProtection="0"/>
    <xf numFmtId="43" fontId="5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241" fontId="9" fillId="0" borderId="0" applyFont="0" applyFill="0" applyBorder="0" applyAlignment="0" applyProtection="0"/>
    <xf numFmtId="181" fontId="9" fillId="0" borderId="0" applyFont="0" applyFill="0" applyBorder="0" applyAlignment="0" applyProtection="0"/>
    <xf numFmtId="43" fontId="49" fillId="0" borderId="0" applyFont="0" applyFill="0" applyBorder="0" applyAlignment="0" applyProtection="0"/>
    <xf numFmtId="0" fontId="9" fillId="0" borderId="0"/>
    <xf numFmtId="43" fontId="9" fillId="0" borderId="0" applyFont="0" applyFill="0" applyBorder="0" applyAlignment="0" applyProtection="0"/>
    <xf numFmtId="173" fontId="100" fillId="0" borderId="0" applyProtection="0"/>
    <xf numFmtId="175" fontId="43" fillId="0" borderId="0" applyFont="0" applyFill="0" applyBorder="0" applyAlignment="0" applyProtection="0"/>
    <xf numFmtId="175" fontId="43" fillId="0" borderId="0" applyFont="0" applyFill="0" applyBorder="0" applyAlignment="0" applyProtection="0"/>
    <xf numFmtId="175"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175" fontId="43" fillId="0" borderId="0" applyFont="0" applyFill="0" applyBorder="0" applyAlignment="0" applyProtection="0"/>
    <xf numFmtId="175" fontId="43" fillId="0" borderId="0" applyFont="0" applyFill="0" applyBorder="0" applyAlignment="0" applyProtection="0"/>
    <xf numFmtId="175" fontId="43" fillId="0" borderId="0" applyFont="0" applyFill="0" applyBorder="0" applyAlignment="0" applyProtection="0"/>
    <xf numFmtId="175" fontId="43" fillId="0" borderId="0" applyFont="0" applyFill="0" applyBorder="0" applyAlignment="0" applyProtection="0"/>
    <xf numFmtId="175" fontId="43" fillId="0" borderId="0" applyFont="0" applyFill="0" applyBorder="0" applyAlignment="0" applyProtection="0"/>
    <xf numFmtId="175" fontId="43" fillId="0" borderId="0" applyFont="0" applyFill="0" applyBorder="0" applyAlignment="0" applyProtection="0"/>
    <xf numFmtId="175"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241" fontId="43"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5" fontId="43" fillId="0" borderId="0" applyFont="0" applyFill="0" applyBorder="0" applyAlignment="0" applyProtection="0"/>
    <xf numFmtId="175" fontId="43" fillId="0" borderId="0" applyFont="0" applyFill="0" applyBorder="0" applyAlignment="0" applyProtection="0"/>
    <xf numFmtId="43" fontId="11" fillId="0" borderId="0" applyFont="0" applyFill="0" applyBorder="0" applyAlignment="0" applyProtection="0"/>
    <xf numFmtId="175" fontId="43" fillId="0" borderId="0" applyFont="0" applyFill="0" applyBorder="0" applyAlignment="0" applyProtection="0"/>
    <xf numFmtId="175" fontId="43" fillId="0" borderId="0" applyFont="0" applyFill="0" applyBorder="0" applyAlignment="0" applyProtection="0"/>
    <xf numFmtId="40" fontId="37" fillId="0" borderId="0" applyFont="0" applyFill="0" applyBorder="0" applyAlignment="0" applyProtection="0"/>
    <xf numFmtId="175" fontId="43" fillId="0" borderId="0" applyFont="0" applyFill="0" applyBorder="0" applyAlignment="0" applyProtection="0"/>
    <xf numFmtId="175" fontId="43" fillId="0" borderId="0" applyFont="0" applyFill="0" applyBorder="0" applyAlignment="0" applyProtection="0"/>
    <xf numFmtId="43" fontId="11" fillId="0" borderId="0" applyFont="0" applyFill="0" applyBorder="0" applyAlignment="0" applyProtection="0"/>
    <xf numFmtId="43" fontId="9" fillId="0" borderId="0" applyFont="0" applyFill="0" applyBorder="0" applyAlignment="0" applyProtection="0"/>
    <xf numFmtId="170" fontId="4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2" fillId="0" borderId="0" applyFont="0" applyFill="0" applyBorder="0" applyAlignment="0" applyProtection="0"/>
    <xf numFmtId="43" fontId="9"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276" fontId="11" fillId="0" borderId="0" applyFont="0" applyFill="0" applyBorder="0" applyAlignment="0" applyProtection="0"/>
    <xf numFmtId="43" fontId="9"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241" fontId="43" fillId="0" borderId="0" applyFont="0" applyFill="0" applyBorder="0" applyAlignment="0" applyProtection="0"/>
    <xf numFmtId="0" fontId="47" fillId="0" borderId="0" applyFont="0" applyFill="0" applyBorder="0" applyAlignment="0" applyProtection="0"/>
    <xf numFmtId="277" fontId="11" fillId="0" borderId="0" applyFont="0" applyFill="0" applyBorder="0" applyAlignment="0" applyProtection="0"/>
    <xf numFmtId="43" fontId="9" fillId="0" borderId="0" applyFont="0" applyFill="0" applyBorder="0" applyAlignment="0" applyProtection="0"/>
    <xf numFmtId="217" fontId="43" fillId="0" borderId="0" applyFont="0" applyFill="0" applyBorder="0" applyAlignment="0" applyProtection="0"/>
    <xf numFmtId="217" fontId="43" fillId="0" borderId="0" applyFont="0" applyFill="0" applyBorder="0" applyAlignment="0" applyProtection="0"/>
    <xf numFmtId="43" fontId="53" fillId="0" borderId="0" applyFont="0" applyFill="0" applyBorder="0" applyAlignment="0" applyProtection="0"/>
    <xf numFmtId="173" fontId="43" fillId="0" borderId="0" applyFont="0" applyFill="0" applyBorder="0" applyAlignment="0" applyProtection="0"/>
    <xf numFmtId="275" fontId="100" fillId="0" borderId="0" applyProtection="0"/>
    <xf numFmtId="275" fontId="100" fillId="0" borderId="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1" fillId="0" borderId="0" applyFont="0" applyFill="0" applyBorder="0" applyAlignment="0" applyProtection="0"/>
    <xf numFmtId="43" fontId="162" fillId="0" borderId="0" applyFont="0" applyFill="0" applyBorder="0" applyAlignment="0" applyProtection="0"/>
    <xf numFmtId="43" fontId="16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217" fontId="9" fillId="0" borderId="0" applyFont="0" applyFill="0" applyBorder="0" applyAlignment="0" applyProtection="0"/>
    <xf numFmtId="217" fontId="9" fillId="0" borderId="0" applyFont="0" applyFill="0" applyBorder="0" applyAlignment="0" applyProtection="0"/>
    <xf numFmtId="217" fontId="9" fillId="0" borderId="0" applyFont="0" applyFill="0" applyBorder="0" applyAlignment="0" applyProtection="0"/>
    <xf numFmtId="217" fontId="9" fillId="0" borderId="0" applyFont="0" applyFill="0" applyBorder="0" applyAlignment="0" applyProtection="0"/>
    <xf numFmtId="217" fontId="9" fillId="0" borderId="0" applyFont="0" applyFill="0" applyBorder="0" applyAlignment="0" applyProtection="0"/>
    <xf numFmtId="217" fontId="9" fillId="0" borderId="0" applyFont="0" applyFill="0" applyBorder="0" applyAlignment="0" applyProtection="0"/>
    <xf numFmtId="0" fontId="9"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1" fontId="43" fillId="0" borderId="0" applyFont="0" applyFill="0" applyBorder="0" applyAlignment="0" applyProtection="0"/>
    <xf numFmtId="43" fontId="52" fillId="0" borderId="0" applyFont="0" applyFill="0" applyBorder="0" applyAlignment="0" applyProtection="0"/>
    <xf numFmtId="43" fontId="9" fillId="0" borderId="0" applyFont="0" applyFill="0" applyBorder="0" applyAlignment="0" applyProtection="0"/>
    <xf numFmtId="43" fontId="43" fillId="0" borderId="0" applyFont="0" applyFill="0" applyBorder="0" applyAlignment="0" applyProtection="0"/>
    <xf numFmtId="217" fontId="43" fillId="0" borderId="0" applyFont="0" applyFill="0" applyBorder="0" applyAlignment="0" applyProtection="0"/>
    <xf numFmtId="173" fontId="43" fillId="0" borderId="0" applyFont="0" applyFill="0" applyBorder="0" applyAlignment="0" applyProtection="0"/>
    <xf numFmtId="173" fontId="43" fillId="0" borderId="0" applyFont="0" applyFill="0" applyBorder="0" applyAlignment="0" applyProtection="0"/>
    <xf numFmtId="173" fontId="43" fillId="0" borderId="0" applyFont="0" applyFill="0" applyBorder="0" applyAlignment="0" applyProtection="0"/>
    <xf numFmtId="173" fontId="43" fillId="0" borderId="0" applyFont="0" applyFill="0" applyBorder="0" applyAlignment="0" applyProtection="0"/>
    <xf numFmtId="173" fontId="2" fillId="0" borderId="0" applyFont="0" applyFill="0" applyBorder="0" applyAlignment="0" applyProtection="0"/>
    <xf numFmtId="175" fontId="43" fillId="0" borderId="0" applyFont="0" applyFill="0" applyBorder="0" applyAlignment="0" applyProtection="0"/>
    <xf numFmtId="175" fontId="43" fillId="0" borderId="0" applyFont="0" applyFill="0" applyBorder="0" applyAlignment="0" applyProtection="0"/>
    <xf numFmtId="173" fontId="43" fillId="0" borderId="0" applyFont="0" applyFill="0" applyBorder="0" applyAlignment="0" applyProtection="0"/>
    <xf numFmtId="173" fontId="2" fillId="0" borderId="0" applyFont="0" applyFill="0" applyBorder="0" applyAlignment="0" applyProtection="0"/>
    <xf numFmtId="173" fontId="43" fillId="0" borderId="0" applyFont="0" applyFill="0" applyBorder="0" applyAlignment="0" applyProtection="0"/>
    <xf numFmtId="173" fontId="43" fillId="0" borderId="0" applyFont="0" applyFill="0" applyBorder="0" applyAlignment="0" applyProtection="0"/>
    <xf numFmtId="173" fontId="43" fillId="0" borderId="0" applyFont="0" applyFill="0" applyBorder="0" applyAlignment="0" applyProtection="0"/>
    <xf numFmtId="173" fontId="2" fillId="0" borderId="0" applyFont="0" applyFill="0" applyBorder="0" applyAlignment="0" applyProtection="0"/>
    <xf numFmtId="173" fontId="43" fillId="0" borderId="0" applyFont="0" applyFill="0" applyBorder="0" applyAlignment="0" applyProtection="0"/>
    <xf numFmtId="173" fontId="2" fillId="0" borderId="0" applyFont="0" applyFill="0" applyBorder="0" applyAlignment="0" applyProtection="0"/>
    <xf numFmtId="173" fontId="43" fillId="0" borderId="0" applyFont="0" applyFill="0" applyBorder="0" applyAlignment="0" applyProtection="0"/>
    <xf numFmtId="173" fontId="43" fillId="0" borderId="0" applyFont="0" applyFill="0" applyBorder="0" applyAlignment="0" applyProtection="0"/>
    <xf numFmtId="173" fontId="2" fillId="0" borderId="0" applyFont="0" applyFill="0" applyBorder="0" applyAlignment="0" applyProtection="0"/>
    <xf numFmtId="173" fontId="43" fillId="0" borderId="0" applyFont="0" applyFill="0" applyBorder="0" applyAlignment="0" applyProtection="0"/>
    <xf numFmtId="173" fontId="2" fillId="0" borderId="0" applyFont="0" applyFill="0" applyBorder="0" applyAlignment="0" applyProtection="0"/>
    <xf numFmtId="173" fontId="43" fillId="0" borderId="0" applyFont="0" applyFill="0" applyBorder="0" applyAlignment="0" applyProtection="0"/>
    <xf numFmtId="173" fontId="43" fillId="0" borderId="0" applyFont="0" applyFill="0" applyBorder="0" applyAlignment="0" applyProtection="0"/>
    <xf numFmtId="173" fontId="43" fillId="0" borderId="0" applyFont="0" applyFill="0" applyBorder="0" applyAlignment="0" applyProtection="0"/>
    <xf numFmtId="173" fontId="2" fillId="0" borderId="0" applyFont="0" applyFill="0" applyBorder="0" applyAlignment="0" applyProtection="0"/>
    <xf numFmtId="173" fontId="43" fillId="0" borderId="0" applyFont="0" applyFill="0" applyBorder="0" applyAlignment="0" applyProtection="0"/>
    <xf numFmtId="173" fontId="2" fillId="0" borderId="0" applyFont="0" applyFill="0" applyBorder="0" applyAlignment="0" applyProtection="0"/>
    <xf numFmtId="216" fontId="102" fillId="0" borderId="0" applyFill="0" applyBorder="0" applyAlignment="0" applyProtection="0"/>
    <xf numFmtId="0" fontId="9" fillId="0" borderId="0"/>
    <xf numFmtId="217" fontId="9" fillId="0" borderId="0" applyFont="0" applyFill="0" applyBorder="0" applyAlignment="0" applyProtection="0"/>
    <xf numFmtId="43" fontId="43" fillId="0" borderId="0" applyFont="0" applyFill="0" applyBorder="0" applyAlignment="0" applyProtection="0"/>
    <xf numFmtId="217" fontId="9" fillId="0" borderId="0" applyFont="0" applyFill="0" applyBorder="0" applyAlignment="0" applyProtection="0"/>
    <xf numFmtId="173" fontId="9" fillId="0" borderId="0" applyFont="0" applyFill="0" applyBorder="0" applyAlignment="0" applyProtection="0"/>
    <xf numFmtId="173" fontId="100" fillId="0" borderId="0" applyProtection="0"/>
    <xf numFmtId="43" fontId="71" fillId="0" borderId="0" applyFont="0" applyFill="0" applyBorder="0" applyAlignment="0" applyProtection="0"/>
    <xf numFmtId="217" fontId="9" fillId="0" borderId="0" applyFont="0" applyFill="0" applyBorder="0" applyAlignment="0" applyProtection="0"/>
    <xf numFmtId="217" fontId="9" fillId="0" borderId="0" applyFont="0" applyFill="0" applyBorder="0" applyAlignment="0" applyProtection="0"/>
    <xf numFmtId="217" fontId="9" fillId="0" borderId="0" applyFont="0" applyFill="0" applyBorder="0" applyAlignment="0" applyProtection="0"/>
    <xf numFmtId="217" fontId="9"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158" fillId="0" borderId="0" applyFont="0" applyFill="0" applyBorder="0" applyAlignment="0" applyProtection="0"/>
    <xf numFmtId="43" fontId="159" fillId="0" borderId="0" applyFont="0" applyFill="0" applyBorder="0" applyAlignment="0" applyProtection="0"/>
    <xf numFmtId="175" fontId="9"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163" fillId="0" borderId="0" applyFont="0" applyFill="0" applyBorder="0" applyAlignment="0" applyProtection="0"/>
    <xf numFmtId="43" fontId="164" fillId="0" borderId="0" applyFont="0" applyFill="0" applyBorder="0" applyAlignment="0" applyProtection="0"/>
    <xf numFmtId="173" fontId="43" fillId="0" borderId="0" applyFont="0" applyFill="0" applyBorder="0" applyAlignment="0" applyProtection="0"/>
    <xf numFmtId="173" fontId="43" fillId="0" borderId="0" applyFont="0" applyFill="0" applyBorder="0" applyAlignment="0" applyProtection="0"/>
    <xf numFmtId="173" fontId="2" fillId="0" borderId="0" applyFont="0" applyFill="0" applyBorder="0" applyAlignment="0" applyProtection="0"/>
    <xf numFmtId="43" fontId="58" fillId="0" borderId="0" applyFont="0" applyFill="0" applyBorder="0" applyAlignment="0" applyProtection="0"/>
    <xf numFmtId="175" fontId="135" fillId="0" borderId="0" applyFont="0" applyFill="0" applyBorder="0" applyAlignment="0" applyProtection="0"/>
    <xf numFmtId="175" fontId="43" fillId="0" borderId="0" applyFont="0" applyFill="0" applyBorder="0" applyAlignment="0" applyProtection="0"/>
    <xf numFmtId="175" fontId="43" fillId="0" borderId="0" applyFont="0" applyFill="0" applyBorder="0" applyAlignment="0" applyProtection="0"/>
    <xf numFmtId="185" fontId="71" fillId="0" borderId="0" applyFont="0" applyFill="0" applyBorder="0" applyAlignment="0" applyProtection="0"/>
    <xf numFmtId="43" fontId="161" fillId="0" borderId="0" applyFont="0" applyFill="0" applyBorder="0" applyAlignment="0" applyProtection="0"/>
    <xf numFmtId="43" fontId="165" fillId="0" borderId="0" applyFont="0" applyFill="0" applyBorder="0" applyAlignment="0" applyProtection="0"/>
    <xf numFmtId="43" fontId="52"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175" fontId="43" fillId="0" borderId="0" applyFont="0" applyFill="0" applyBorder="0" applyAlignment="0" applyProtection="0"/>
    <xf numFmtId="175" fontId="43" fillId="0" borderId="0" applyFont="0" applyFill="0" applyBorder="0" applyAlignment="0" applyProtection="0"/>
    <xf numFmtId="175" fontId="43" fillId="0" borderId="0" applyFont="0" applyFill="0" applyBorder="0" applyAlignment="0" applyProtection="0"/>
    <xf numFmtId="175" fontId="43" fillId="0" borderId="0" applyFont="0" applyFill="0" applyBorder="0" applyAlignment="0" applyProtection="0"/>
    <xf numFmtId="43" fontId="166" fillId="0" borderId="0" applyFont="0" applyFill="0" applyBorder="0" applyAlignment="0" applyProtection="0"/>
    <xf numFmtId="43" fontId="166" fillId="0" borderId="0" applyFont="0" applyFill="0" applyBorder="0" applyAlignment="0" applyProtection="0"/>
    <xf numFmtId="217" fontId="53" fillId="0" borderId="0" applyFont="0" applyFill="0" applyBorder="0" applyAlignment="0" applyProtection="0"/>
    <xf numFmtId="0" fontId="5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5"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175" fontId="135" fillId="0" borderId="0" applyFont="0" applyFill="0" applyBorder="0" applyAlignment="0" applyProtection="0"/>
    <xf numFmtId="43" fontId="2" fillId="0" borderId="0" applyFont="0" applyFill="0" applyBorder="0" applyAlignment="0" applyProtection="0"/>
    <xf numFmtId="173" fontId="2" fillId="0" borderId="0" applyFont="0" applyFill="0" applyBorder="0" applyAlignment="0" applyProtection="0"/>
    <xf numFmtId="43" fontId="53" fillId="0" borderId="0" applyFont="0" applyFill="0" applyBorder="0" applyAlignment="0" applyProtection="0"/>
    <xf numFmtId="43" fontId="5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278" fontId="11" fillId="0" borderId="0" applyFont="0" applyFill="0" applyBorder="0" applyAlignment="0" applyProtection="0"/>
    <xf numFmtId="278" fontId="43" fillId="0" borderId="0" applyFont="0" applyFill="0" applyBorder="0" applyAlignment="0" applyProtection="0"/>
    <xf numFmtId="43" fontId="52" fillId="0" borderId="0" applyFont="0" applyFill="0" applyBorder="0" applyAlignment="0" applyProtection="0"/>
    <xf numFmtId="164" fontId="43" fillId="0" borderId="0" applyFont="0" applyFill="0" applyBorder="0" applyAlignment="0" applyProtection="0"/>
    <xf numFmtId="43" fontId="43" fillId="0" borderId="0" applyFont="0" applyFill="0" applyBorder="0" applyAlignment="0" applyProtection="0"/>
    <xf numFmtId="43" fontId="71" fillId="0" borderId="0" applyFont="0" applyFill="0" applyBorder="0" applyAlignment="0" applyProtection="0"/>
    <xf numFmtId="173" fontId="43"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0" fontId="9" fillId="0" borderId="0"/>
    <xf numFmtId="279" fontId="8" fillId="0" borderId="0"/>
    <xf numFmtId="0" fontId="9" fillId="0" borderId="0"/>
    <xf numFmtId="0" fontId="9" fillId="0" borderId="0"/>
    <xf numFmtId="0" fontId="9" fillId="0" borderId="0"/>
    <xf numFmtId="0" fontId="9" fillId="0" borderId="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100" fillId="0" borderId="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0" fontId="9" fillId="0" borderId="0"/>
    <xf numFmtId="0" fontId="167" fillId="0" borderId="0" applyNumberFormat="0" applyFill="0" applyBorder="0" applyAlignment="0" applyProtection="0"/>
    <xf numFmtId="0" fontId="9" fillId="0" borderId="0"/>
    <xf numFmtId="0" fontId="9" fillId="0" borderId="0"/>
    <xf numFmtId="0" fontId="9" fillId="0" borderId="0"/>
    <xf numFmtId="197" fontId="168" fillId="0" borderId="0" applyFont="0" applyFill="0" applyBorder="0" applyAlignment="0" applyProtection="0"/>
    <xf numFmtId="280" fontId="169" fillId="0" borderId="0" applyFill="0" applyBorder="0" applyProtection="0"/>
    <xf numFmtId="281" fontId="6" fillId="0" borderId="0" applyFont="0" applyFill="0" applyBorder="0" applyAlignment="0" applyProtection="0"/>
    <xf numFmtId="282" fontId="8" fillId="0" borderId="0" applyFill="0" applyBorder="0" applyProtection="0"/>
    <xf numFmtId="282" fontId="8" fillId="0" borderId="15" applyFill="0" applyProtection="0"/>
    <xf numFmtId="282" fontId="8" fillId="0" borderId="15" applyFill="0" applyProtection="0"/>
    <xf numFmtId="282" fontId="8" fillId="0" borderId="15" applyFill="0" applyProtection="0"/>
    <xf numFmtId="282" fontId="8" fillId="0" borderId="15" applyFill="0" applyProtection="0"/>
    <xf numFmtId="282" fontId="8" fillId="0" borderId="42" applyFill="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83" fontId="170" fillId="0" borderId="0" applyFont="0" applyFill="0" applyBorder="0" applyAlignment="0" applyProtection="0"/>
    <xf numFmtId="284" fontId="9" fillId="0" borderId="0" applyFont="0" applyFill="0" applyBorder="0" applyAlignment="0" applyProtection="0"/>
    <xf numFmtId="285" fontId="9" fillId="0" borderId="0" applyFont="0" applyFill="0" applyBorder="0" applyAlignment="0" applyProtection="0"/>
    <xf numFmtId="285" fontId="9" fillId="0" borderId="0" applyFont="0" applyFill="0" applyBorder="0" applyAlignment="0" applyProtection="0"/>
    <xf numFmtId="285" fontId="9" fillId="0" borderId="0" applyFont="0" applyFill="0" applyBorder="0" applyAlignment="0" applyProtection="0"/>
    <xf numFmtId="285" fontId="9" fillId="0" borderId="0" applyFont="0" applyFill="0" applyBorder="0" applyAlignment="0" applyProtection="0"/>
    <xf numFmtId="285" fontId="9" fillId="0" borderId="0" applyFont="0" applyFill="0" applyBorder="0" applyAlignment="0" applyProtection="0"/>
    <xf numFmtId="285" fontId="9" fillId="0" borderId="0" applyFont="0" applyFill="0" applyBorder="0" applyAlignment="0" applyProtection="0"/>
    <xf numFmtId="285" fontId="9" fillId="0" borderId="0" applyFont="0" applyFill="0" applyBorder="0" applyAlignment="0" applyProtection="0"/>
    <xf numFmtId="285" fontId="9" fillId="0" borderId="0" applyFont="0" applyFill="0" applyBorder="0" applyAlignment="0" applyProtection="0"/>
    <xf numFmtId="285" fontId="9" fillId="0" borderId="0" applyFont="0" applyFill="0" applyBorder="0" applyAlignment="0" applyProtection="0"/>
    <xf numFmtId="285" fontId="9" fillId="0" borderId="0" applyFont="0" applyFill="0" applyBorder="0" applyAlignment="0" applyProtection="0"/>
    <xf numFmtId="285" fontId="9" fillId="0" borderId="0" applyFont="0" applyFill="0" applyBorder="0" applyAlignment="0" applyProtection="0"/>
    <xf numFmtId="285" fontId="9" fillId="0" borderId="0" applyFont="0" applyFill="0" applyBorder="0" applyAlignment="0" applyProtection="0"/>
    <xf numFmtId="285" fontId="9" fillId="0" borderId="0" applyFont="0" applyFill="0" applyBorder="0" applyAlignment="0" applyProtection="0"/>
    <xf numFmtId="285" fontId="9" fillId="0" borderId="0" applyFont="0" applyFill="0" applyBorder="0" applyAlignment="0" applyProtection="0"/>
    <xf numFmtId="285" fontId="9" fillId="0" borderId="0" applyFont="0" applyFill="0" applyBorder="0" applyAlignment="0" applyProtection="0"/>
    <xf numFmtId="179" fontId="43" fillId="0" borderId="0" applyFont="0" applyFill="0" applyBorder="0" applyAlignment="0" applyProtection="0"/>
    <xf numFmtId="179" fontId="43" fillId="0" borderId="0" applyFont="0" applyFill="0" applyBorder="0" applyAlignment="0" applyProtection="0"/>
    <xf numFmtId="286" fontId="170" fillId="0" borderId="0" applyFont="0" applyFill="0" applyBorder="0" applyAlignment="0" applyProtection="0"/>
    <xf numFmtId="0" fontId="9" fillId="0" borderId="0"/>
    <xf numFmtId="255" fontId="9" fillId="0" borderId="0" applyFont="0" applyFill="0" applyBorder="0" applyAlignment="0" applyProtection="0"/>
    <xf numFmtId="255" fontId="9" fillId="0" borderId="0" applyFont="0" applyFill="0" applyBorder="0" applyAlignment="0" applyProtection="0"/>
    <xf numFmtId="255" fontId="9" fillId="0" borderId="0" applyFont="0" applyFill="0" applyBorder="0" applyAlignment="0" applyProtection="0"/>
    <xf numFmtId="255" fontId="9" fillId="0" borderId="0" applyFont="0" applyFill="0" applyBorder="0" applyAlignment="0" applyProtection="0"/>
    <xf numFmtId="255" fontId="9" fillId="0" borderId="0" applyFont="0" applyFill="0" applyBorder="0" applyAlignment="0" applyProtection="0"/>
    <xf numFmtId="255" fontId="9" fillId="0" borderId="0" applyFont="0" applyFill="0" applyBorder="0" applyAlignment="0" applyProtection="0"/>
    <xf numFmtId="255" fontId="9" fillId="0" borderId="0" applyFont="0" applyFill="0" applyBorder="0" applyAlignment="0" applyProtection="0"/>
    <xf numFmtId="255" fontId="9" fillId="0" borderId="0" applyFont="0" applyFill="0" applyBorder="0" applyAlignment="0" applyProtection="0"/>
    <xf numFmtId="255" fontId="9" fillId="0" borderId="0" applyFont="0" applyFill="0" applyBorder="0" applyAlignment="0" applyProtection="0"/>
    <xf numFmtId="255" fontId="9" fillId="0" borderId="0" applyFont="0" applyFill="0" applyBorder="0" applyAlignment="0" applyProtection="0"/>
    <xf numFmtId="255" fontId="9" fillId="0" borderId="0" applyFont="0" applyFill="0" applyBorder="0" applyAlignment="0" applyProtection="0"/>
    <xf numFmtId="255" fontId="9" fillId="0" borderId="0" applyFont="0" applyFill="0" applyBorder="0" applyAlignment="0" applyProtection="0"/>
    <xf numFmtId="255" fontId="9" fillId="0" borderId="0" applyFont="0" applyFill="0" applyBorder="0" applyAlignment="0" applyProtection="0"/>
    <xf numFmtId="255" fontId="9" fillId="0" borderId="0" applyFont="0" applyFill="0" applyBorder="0" applyAlignment="0" applyProtection="0"/>
    <xf numFmtId="255" fontId="9" fillId="0" borderId="0" applyFont="0" applyFill="0" applyBorder="0" applyAlignment="0" applyProtection="0"/>
    <xf numFmtId="287" fontId="160" fillId="0" borderId="0" applyFont="0" applyFill="0" applyBorder="0" applyAlignment="0" applyProtection="0"/>
    <xf numFmtId="288" fontId="100" fillId="0" borderId="0" applyFont="0" applyFill="0" applyBorder="0" applyAlignment="0" applyProtection="0"/>
    <xf numFmtId="289" fontId="160" fillId="0" borderId="0" applyFont="0" applyFill="0" applyBorder="0" applyAlignment="0" applyProtection="0"/>
    <xf numFmtId="290" fontId="160" fillId="0" borderId="0" applyFont="0" applyFill="0" applyBorder="0" applyAlignment="0" applyProtection="0"/>
    <xf numFmtId="291" fontId="100" fillId="0" borderId="0" applyFont="0" applyFill="0" applyBorder="0" applyAlignment="0" applyProtection="0"/>
    <xf numFmtId="292" fontId="160" fillId="0" borderId="0" applyFont="0" applyFill="0" applyBorder="0" applyAlignment="0" applyProtection="0"/>
    <xf numFmtId="293" fontId="160" fillId="0" borderId="0" applyFont="0" applyFill="0" applyBorder="0" applyAlignment="0" applyProtection="0"/>
    <xf numFmtId="294" fontId="100" fillId="0" borderId="0" applyFont="0" applyFill="0" applyBorder="0" applyAlignment="0" applyProtection="0"/>
    <xf numFmtId="295" fontId="160" fillId="0" borderId="0" applyFont="0" applyFill="0" applyBorder="0" applyAlignment="0" applyProtection="0"/>
    <xf numFmtId="44" fontId="43" fillId="0" borderId="0" applyFont="0" applyFill="0" applyBorder="0" applyAlignment="0" applyProtection="0"/>
    <xf numFmtId="296" fontId="9" fillId="0" borderId="0" applyFont="0" applyFill="0" applyBorder="0" applyAlignment="0" applyProtection="0"/>
    <xf numFmtId="296" fontId="9" fillId="0" borderId="0" applyFont="0" applyFill="0" applyBorder="0" applyAlignment="0" applyProtection="0"/>
    <xf numFmtId="296" fontId="9" fillId="0" borderId="0" applyFont="0" applyFill="0" applyBorder="0" applyAlignment="0" applyProtection="0"/>
    <xf numFmtId="296" fontId="9" fillId="0" borderId="0" applyFont="0" applyFill="0" applyBorder="0" applyAlignment="0" applyProtection="0"/>
    <xf numFmtId="296" fontId="9" fillId="0" borderId="0" applyFont="0" applyFill="0" applyBorder="0" applyAlignment="0" applyProtection="0"/>
    <xf numFmtId="296" fontId="9" fillId="0" borderId="0" applyFont="0" applyFill="0" applyBorder="0" applyAlignment="0" applyProtection="0"/>
    <xf numFmtId="296" fontId="9" fillId="0" borderId="0" applyFont="0" applyFill="0" applyBorder="0" applyAlignment="0" applyProtection="0"/>
    <xf numFmtId="296" fontId="9" fillId="0" borderId="0" applyFont="0" applyFill="0" applyBorder="0" applyAlignment="0" applyProtection="0"/>
    <xf numFmtId="296" fontId="9" fillId="0" borderId="0" applyFont="0" applyFill="0" applyBorder="0" applyAlignment="0" applyProtection="0"/>
    <xf numFmtId="296" fontId="9" fillId="0" borderId="0" applyFont="0" applyFill="0" applyBorder="0" applyAlignment="0" applyProtection="0"/>
    <xf numFmtId="296" fontId="9" fillId="0" borderId="0" applyFont="0" applyFill="0" applyBorder="0" applyAlignment="0" applyProtection="0"/>
    <xf numFmtId="296" fontId="9" fillId="0" borderId="0" applyFont="0" applyFill="0" applyBorder="0" applyAlignment="0" applyProtection="0"/>
    <xf numFmtId="296" fontId="9" fillId="0" borderId="0" applyFont="0" applyFill="0" applyBorder="0" applyAlignment="0" applyProtection="0"/>
    <xf numFmtId="296" fontId="9" fillId="0" borderId="0" applyFont="0" applyFill="0" applyBorder="0" applyAlignment="0" applyProtection="0"/>
    <xf numFmtId="296" fontId="9" fillId="0" borderId="0" applyFont="0" applyFill="0" applyBorder="0" applyAlignment="0" applyProtection="0"/>
    <xf numFmtId="180" fontId="43" fillId="0" borderId="0" applyFont="0" applyFill="0" applyBorder="0" applyAlignment="0" applyProtection="0"/>
    <xf numFmtId="180" fontId="43" fillId="0" borderId="0" applyFont="0" applyFill="0" applyBorder="0" applyAlignment="0" applyProtection="0"/>
    <xf numFmtId="297" fontId="9" fillId="0" borderId="0" applyFont="0" applyFill="0" applyBorder="0" applyAlignment="0" applyProtection="0"/>
    <xf numFmtId="0" fontId="9" fillId="0" borderId="0"/>
    <xf numFmtId="0" fontId="9" fillId="0" borderId="0"/>
    <xf numFmtId="0" fontId="9" fillId="0" borderId="0"/>
    <xf numFmtId="298" fontId="9" fillId="0" borderId="0" applyFont="0" applyFill="0" applyBorder="0" applyAlignment="0" applyProtection="0"/>
    <xf numFmtId="298" fontId="9" fillId="0" borderId="0" applyFont="0" applyFill="0" applyBorder="0" applyAlignment="0" applyProtection="0"/>
    <xf numFmtId="298" fontId="9" fillId="0" borderId="0" applyFont="0" applyFill="0" applyBorder="0" applyAlignment="0" applyProtection="0"/>
    <xf numFmtId="298" fontId="9" fillId="0" borderId="0" applyFont="0" applyFill="0" applyBorder="0" applyAlignment="0" applyProtection="0"/>
    <xf numFmtId="298" fontId="9" fillId="0" borderId="0" applyFont="0" applyFill="0" applyBorder="0" applyAlignment="0" applyProtection="0"/>
    <xf numFmtId="298" fontId="9" fillId="0" borderId="0" applyFont="0" applyFill="0" applyBorder="0" applyAlignment="0" applyProtection="0"/>
    <xf numFmtId="298" fontId="9" fillId="0" borderId="0" applyFont="0" applyFill="0" applyBorder="0" applyAlignment="0" applyProtection="0"/>
    <xf numFmtId="298" fontId="9" fillId="0" borderId="0" applyFont="0" applyFill="0" applyBorder="0" applyAlignment="0" applyProtection="0"/>
    <xf numFmtId="299" fontId="100" fillId="0" borderId="0" applyProtection="0"/>
    <xf numFmtId="298" fontId="9" fillId="0" borderId="0" applyFont="0" applyFill="0" applyBorder="0" applyAlignment="0" applyProtection="0"/>
    <xf numFmtId="298" fontId="9" fillId="0" borderId="0" applyFont="0" applyFill="0" applyBorder="0" applyAlignment="0" applyProtection="0"/>
    <xf numFmtId="298" fontId="9" fillId="0" borderId="0" applyFont="0" applyFill="0" applyBorder="0" applyAlignment="0" applyProtection="0"/>
    <xf numFmtId="298" fontId="9" fillId="0" borderId="0" applyFont="0" applyFill="0" applyBorder="0" applyAlignment="0" applyProtection="0"/>
    <xf numFmtId="298" fontId="9" fillId="0" borderId="0" applyFont="0" applyFill="0" applyBorder="0" applyAlignment="0" applyProtection="0"/>
    <xf numFmtId="298" fontId="9" fillId="0" borderId="0" applyFont="0" applyFill="0" applyBorder="0" applyAlignment="0" applyProtection="0"/>
    <xf numFmtId="298" fontId="9" fillId="0" borderId="0" applyFont="0" applyFill="0" applyBorder="0" applyAlignment="0" applyProtection="0"/>
    <xf numFmtId="0" fontId="9" fillId="0" borderId="0"/>
    <xf numFmtId="300" fontId="9" fillId="0" borderId="0"/>
    <xf numFmtId="300" fontId="9" fillId="0" borderId="0"/>
    <xf numFmtId="300" fontId="9" fillId="0" borderId="0"/>
    <xf numFmtId="300" fontId="9" fillId="0" borderId="0"/>
    <xf numFmtId="300" fontId="9" fillId="0" borderId="0"/>
    <xf numFmtId="300" fontId="9" fillId="0" borderId="0"/>
    <xf numFmtId="300" fontId="9" fillId="0" borderId="0"/>
    <xf numFmtId="300" fontId="9" fillId="0" borderId="0"/>
    <xf numFmtId="300" fontId="9" fillId="0" borderId="0" applyProtection="0"/>
    <xf numFmtId="300" fontId="9" fillId="0" borderId="0"/>
    <xf numFmtId="300" fontId="9" fillId="0" borderId="0"/>
    <xf numFmtId="300" fontId="9" fillId="0" borderId="0"/>
    <xf numFmtId="300" fontId="9" fillId="0" borderId="0"/>
    <xf numFmtId="300" fontId="9" fillId="0" borderId="0"/>
    <xf numFmtId="300" fontId="9" fillId="0" borderId="0"/>
    <xf numFmtId="300" fontId="9" fillId="0" borderId="0"/>
    <xf numFmtId="0" fontId="9" fillId="0" borderId="0"/>
    <xf numFmtId="0" fontId="9" fillId="0" borderId="0"/>
    <xf numFmtId="301" fontId="171" fillId="0" borderId="28">
      <alignment horizontal="center"/>
      <protection hidden="1"/>
    </xf>
    <xf numFmtId="0" fontId="9" fillId="0" borderId="0"/>
    <xf numFmtId="0" fontId="9" fillId="0" borderId="0"/>
    <xf numFmtId="0" fontId="9" fillId="0" borderId="0"/>
    <xf numFmtId="0" fontId="9" fillId="0" borderId="0"/>
    <xf numFmtId="0" fontId="82" fillId="8" borderId="0" applyNumberFormat="0" applyFont="0" applyFill="0" applyBorder="0" applyProtection="0">
      <alignment horizontal="left"/>
    </xf>
    <xf numFmtId="0" fontId="9" fillId="0" borderId="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100" fillId="0" borderId="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xf numFmtId="14" fontId="83" fillId="0" borderId="0" applyFill="0" applyBorder="0" applyAlignment="0"/>
    <xf numFmtId="0" fontId="9" fillId="0" borderId="0"/>
    <xf numFmtId="0" fontId="172" fillId="36" borderId="43" applyNumberFormat="0" applyAlignment="0" applyProtection="0"/>
    <xf numFmtId="0" fontId="172" fillId="36" borderId="43" applyNumberFormat="0" applyAlignment="0" applyProtection="0"/>
    <xf numFmtId="0" fontId="172" fillId="36" borderId="43" applyNumberFormat="0" applyAlignment="0" applyProtection="0"/>
    <xf numFmtId="0" fontId="172" fillId="36" borderId="43" applyNumberFormat="0" applyAlignment="0" applyProtection="0"/>
    <xf numFmtId="0" fontId="172" fillId="36" borderId="43" applyNumberFormat="0" applyAlignment="0" applyProtection="0"/>
    <xf numFmtId="0" fontId="173" fillId="15" borderId="40" applyNumberFormat="0" applyAlignment="0" applyProtection="0"/>
    <xf numFmtId="0" fontId="173" fillId="15" borderId="40" applyNumberFormat="0" applyAlignment="0" applyProtection="0"/>
    <xf numFmtId="0" fontId="173" fillId="15" borderId="40" applyNumberFormat="0" applyAlignment="0" applyProtection="0"/>
    <xf numFmtId="0" fontId="173" fillId="15" borderId="40" applyNumberFormat="0" applyAlignment="0" applyProtection="0"/>
    <xf numFmtId="0" fontId="173" fillId="15" borderId="40" applyNumberFormat="0" applyAlignment="0" applyProtection="0"/>
    <xf numFmtId="0" fontId="173" fillId="15" borderId="40" applyNumberFormat="0" applyAlignment="0" applyProtection="0"/>
    <xf numFmtId="0" fontId="173" fillId="15" borderId="40" applyNumberFormat="0" applyAlignment="0" applyProtection="0"/>
    <xf numFmtId="0" fontId="173" fillId="15" borderId="40" applyNumberFormat="0" applyAlignment="0" applyProtection="0"/>
    <xf numFmtId="0" fontId="173" fillId="15" borderId="40" applyNumberFormat="0" applyAlignment="0" applyProtection="0"/>
    <xf numFmtId="0" fontId="173" fillId="15" borderId="40" applyNumberFormat="0" applyAlignment="0" applyProtection="0"/>
    <xf numFmtId="0" fontId="173" fillId="15" borderId="40" applyNumberFormat="0" applyAlignment="0" applyProtection="0"/>
    <xf numFmtId="0" fontId="173" fillId="15" borderId="40" applyNumberFormat="0" applyAlignment="0" applyProtection="0"/>
    <xf numFmtId="0" fontId="173" fillId="15" borderId="40" applyNumberFormat="0" applyAlignment="0" applyProtection="0"/>
    <xf numFmtId="0" fontId="173" fillId="15" borderId="40" applyNumberFormat="0" applyAlignment="0" applyProtection="0"/>
    <xf numFmtId="43" fontId="52" fillId="0" borderId="0" applyFont="0" applyFill="0" applyBorder="0" applyAlignment="0" applyProtection="0"/>
    <xf numFmtId="0" fontId="9" fillId="0" borderId="0"/>
    <xf numFmtId="0" fontId="9" fillId="0" borderId="0"/>
    <xf numFmtId="16" fontId="9" fillId="0" borderId="0"/>
    <xf numFmtId="0" fontId="9" fillId="0" borderId="0"/>
    <xf numFmtId="16" fontId="9" fillId="0" borderId="0"/>
    <xf numFmtId="14" fontId="97" fillId="0" borderId="0" applyFont="0" applyFill="0" applyBorder="0" applyAlignment="0" applyProtection="0"/>
    <xf numFmtId="0" fontId="174" fillId="0" borderId="44" applyNumberFormat="0" applyFill="0" applyAlignment="0" applyProtection="0"/>
    <xf numFmtId="0" fontId="175" fillId="0" borderId="45" applyNumberFormat="0" applyFill="0" applyAlignment="0" applyProtection="0"/>
    <xf numFmtId="0" fontId="176" fillId="0" borderId="46" applyNumberFormat="0" applyFill="0" applyAlignment="0" applyProtection="0"/>
    <xf numFmtId="0" fontId="176" fillId="0" borderId="0" applyNumberFormat="0" applyFill="0" applyBorder="0" applyAlignment="0" applyProtection="0"/>
    <xf numFmtId="302" fontId="8" fillId="0" borderId="0" applyFill="0" applyBorder="0" applyProtection="0"/>
    <xf numFmtId="302" fontId="8" fillId="0" borderId="15" applyFill="0" applyProtection="0"/>
    <xf numFmtId="302" fontId="8" fillId="0" borderId="15" applyFill="0" applyProtection="0"/>
    <xf numFmtId="302" fontId="8" fillId="0" borderId="15" applyFill="0" applyProtection="0"/>
    <xf numFmtId="302" fontId="8" fillId="0" borderId="15" applyFill="0" applyProtection="0"/>
    <xf numFmtId="302" fontId="8" fillId="0" borderId="42" applyFill="0" applyProtection="0"/>
    <xf numFmtId="0" fontId="9" fillId="0" borderId="0"/>
    <xf numFmtId="303" fontId="9" fillId="0" borderId="47">
      <alignment vertical="center"/>
    </xf>
    <xf numFmtId="303" fontId="9" fillId="0" borderId="47">
      <alignment vertical="center"/>
    </xf>
    <xf numFmtId="303" fontId="9" fillId="0" borderId="47">
      <alignment vertical="center"/>
    </xf>
    <xf numFmtId="303" fontId="9" fillId="0" borderId="47">
      <alignment vertical="center"/>
    </xf>
    <xf numFmtId="303" fontId="9" fillId="0" borderId="47">
      <alignment vertical="center"/>
    </xf>
    <xf numFmtId="303" fontId="9" fillId="0" borderId="47">
      <alignment vertical="center"/>
    </xf>
    <xf numFmtId="303" fontId="9" fillId="0" borderId="47">
      <alignment vertical="center"/>
    </xf>
    <xf numFmtId="303" fontId="9" fillId="0" borderId="47">
      <alignment vertical="center"/>
    </xf>
    <xf numFmtId="303" fontId="9" fillId="0" borderId="47">
      <alignment vertical="center"/>
    </xf>
    <xf numFmtId="303" fontId="9" fillId="0" borderId="47">
      <alignment vertical="center"/>
    </xf>
    <xf numFmtId="303" fontId="9" fillId="0" borderId="47">
      <alignment vertical="center"/>
    </xf>
    <xf numFmtId="303" fontId="9" fillId="0" borderId="47">
      <alignment vertical="center"/>
    </xf>
    <xf numFmtId="303" fontId="9" fillId="0" borderId="47">
      <alignment vertical="center"/>
    </xf>
    <xf numFmtId="303" fontId="9" fillId="0" borderId="47">
      <alignment vertical="center"/>
    </xf>
    <xf numFmtId="0" fontId="9" fillId="0" borderId="0"/>
    <xf numFmtId="0" fontId="9" fillId="0" borderId="0"/>
    <xf numFmtId="0" fontId="9" fillId="0" borderId="0"/>
    <xf numFmtId="0" fontId="9" fillId="0" borderId="0"/>
    <xf numFmtId="304" fontId="105" fillId="0" borderId="48"/>
    <xf numFmtId="0" fontId="9" fillId="0" borderId="0"/>
    <xf numFmtId="273" fontId="9" fillId="0" borderId="0"/>
    <xf numFmtId="273" fontId="9" fillId="0" borderId="0"/>
    <xf numFmtId="273" fontId="9" fillId="0" borderId="0"/>
    <xf numFmtId="273" fontId="9" fillId="0" borderId="0"/>
    <xf numFmtId="273" fontId="9" fillId="0" borderId="0"/>
    <xf numFmtId="273" fontId="9" fillId="0" borderId="0"/>
    <xf numFmtId="273" fontId="9" fillId="0" borderId="0"/>
    <xf numFmtId="273" fontId="9" fillId="0" borderId="0"/>
    <xf numFmtId="273" fontId="9" fillId="0" borderId="0" applyProtection="0"/>
    <xf numFmtId="273" fontId="9" fillId="0" borderId="0"/>
    <xf numFmtId="273" fontId="9" fillId="0" borderId="0"/>
    <xf numFmtId="273" fontId="9" fillId="0" borderId="0"/>
    <xf numFmtId="273" fontId="9" fillId="0" borderId="0"/>
    <xf numFmtId="273" fontId="9" fillId="0" borderId="0"/>
    <xf numFmtId="273" fontId="9" fillId="0" borderId="0"/>
    <xf numFmtId="273" fontId="9" fillId="0" borderId="0"/>
    <xf numFmtId="0" fontId="9" fillId="0" borderId="0"/>
    <xf numFmtId="0" fontId="9" fillId="0" borderId="0"/>
    <xf numFmtId="0" fontId="9" fillId="0" borderId="0"/>
    <xf numFmtId="0" fontId="9" fillId="0" borderId="0"/>
    <xf numFmtId="0" fontId="9" fillId="0" borderId="0"/>
    <xf numFmtId="236" fontId="177" fillId="0" borderId="0" applyFont="0" applyFill="0" applyBorder="0" applyAlignment="0" applyProtection="0"/>
    <xf numFmtId="236" fontId="177" fillId="0" borderId="0" applyFont="0" applyFill="0" applyBorder="0" applyAlignment="0" applyProtection="0"/>
    <xf numFmtId="236" fontId="177" fillId="0" borderId="0" applyFont="0" applyFill="0" applyBorder="0" applyAlignment="0" applyProtection="0"/>
    <xf numFmtId="236" fontId="177" fillId="0" borderId="0" applyFont="0" applyFill="0" applyBorder="0" applyAlignment="0" applyProtection="0"/>
    <xf numFmtId="236" fontId="177" fillId="0" borderId="0" applyFont="0" applyFill="0" applyBorder="0" applyAlignment="0" applyProtection="0"/>
    <xf numFmtId="236" fontId="177" fillId="0" borderId="0" applyFont="0" applyFill="0" applyBorder="0" applyAlignment="0" applyProtection="0"/>
    <xf numFmtId="236" fontId="177" fillId="0" borderId="0" applyFont="0" applyFill="0" applyBorder="0" applyAlignment="0" applyProtection="0"/>
    <xf numFmtId="236" fontId="177" fillId="0" borderId="0" applyFont="0" applyFill="0" applyBorder="0" applyAlignment="0" applyProtection="0"/>
    <xf numFmtId="236" fontId="177" fillId="0" borderId="0" applyFont="0" applyFill="0" applyBorder="0" applyAlignment="0" applyProtection="0"/>
    <xf numFmtId="236" fontId="177" fillId="0" borderId="0" applyFont="0" applyFill="0" applyBorder="0" applyAlignment="0" applyProtection="0"/>
    <xf numFmtId="236" fontId="177" fillId="0" borderId="0" applyFont="0" applyFill="0" applyBorder="0" applyAlignment="0" applyProtection="0"/>
    <xf numFmtId="236" fontId="177"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305" fontId="9" fillId="0" borderId="0" applyFont="0" applyFill="0" applyBorder="0" applyAlignment="0" applyProtection="0"/>
    <xf numFmtId="30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306" fontId="53" fillId="0" borderId="0" applyFill="0" applyBorder="0" applyAlignment="0" applyProtection="0"/>
    <xf numFmtId="306" fontId="53" fillId="0" borderId="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1" fontId="178" fillId="0" borderId="0" applyFont="0" applyFill="0" applyBorder="0" applyAlignment="0" applyProtection="0"/>
    <xf numFmtId="41" fontId="178"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305" fontId="9" fillId="0" borderId="0" applyFont="0" applyFill="0" applyBorder="0" applyAlignment="0" applyProtection="0"/>
    <xf numFmtId="30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306" fontId="53" fillId="0" borderId="0" applyFill="0" applyBorder="0" applyAlignment="0" applyProtection="0"/>
    <xf numFmtId="306" fontId="53" fillId="0" borderId="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4" fontId="177"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6" fontId="177"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307" fontId="53" fillId="0" borderId="0" applyFont="0" applyFill="0" applyBorder="0" applyAlignment="0" applyProtection="0"/>
    <xf numFmtId="307" fontId="53"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308" fontId="53" fillId="0" borderId="0" applyFill="0" applyBorder="0" applyAlignment="0" applyProtection="0"/>
    <xf numFmtId="308" fontId="53" fillId="0" borderId="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305" fontId="9" fillId="0" borderId="0" applyFont="0" applyFill="0" applyBorder="0" applyAlignment="0" applyProtection="0"/>
    <xf numFmtId="30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306" fontId="53" fillId="0" borderId="0" applyFill="0" applyBorder="0" applyAlignment="0" applyProtection="0"/>
    <xf numFmtId="306" fontId="53" fillId="0" borderId="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309" fontId="53" fillId="0" borderId="0" applyFill="0" applyBorder="0" applyAlignment="0" applyProtection="0"/>
    <xf numFmtId="309" fontId="53" fillId="0" borderId="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1" fontId="53" fillId="0" borderId="0" applyFill="0" applyBorder="0" applyAlignment="0" applyProtection="0"/>
    <xf numFmtId="176" fontId="177"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1" fontId="177" fillId="0" borderId="0" applyFont="0" applyFill="0" applyBorder="0" applyAlignment="0" applyProtection="0"/>
    <xf numFmtId="41" fontId="177" fillId="0" borderId="0" applyFont="0" applyFill="0" applyBorder="0" applyAlignment="0" applyProtection="0"/>
    <xf numFmtId="0" fontId="9" fillId="0" borderId="0"/>
    <xf numFmtId="0" fontId="9" fillId="0" borderId="0"/>
    <xf numFmtId="0" fontId="9" fillId="0" borderId="0"/>
    <xf numFmtId="0" fontId="9" fillId="0" borderId="0"/>
    <xf numFmtId="41" fontId="177" fillId="0" borderId="0" applyFont="0" applyFill="0" applyBorder="0" applyAlignment="0" applyProtection="0"/>
    <xf numFmtId="201" fontId="53" fillId="0" borderId="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1" fontId="178" fillId="0" borderId="0" applyFont="0" applyFill="0" applyBorder="0" applyAlignment="0" applyProtection="0"/>
    <xf numFmtId="201" fontId="94" fillId="0" borderId="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37" fontId="102" fillId="0" borderId="0" applyFill="0" applyBorder="0" applyAlignment="0" applyProtection="0"/>
    <xf numFmtId="201" fontId="53" fillId="0" borderId="0" applyFill="0" applyBorder="0" applyAlignment="0" applyProtection="0"/>
    <xf numFmtId="237" fontId="53" fillId="0" borderId="0" applyFill="0" applyBorder="0" applyAlignment="0" applyProtection="0"/>
    <xf numFmtId="235" fontId="102" fillId="0" borderId="0" applyFill="0" applyBorder="0" applyAlignment="0" applyProtection="0"/>
    <xf numFmtId="174" fontId="179" fillId="0" borderId="0" applyFont="0" applyFill="0" applyBorder="0" applyAlignment="0" applyProtection="0"/>
    <xf numFmtId="174" fontId="177"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6" fontId="177" fillId="0" borderId="0" applyFont="0" applyFill="0" applyBorder="0" applyAlignment="0" applyProtection="0"/>
    <xf numFmtId="176" fontId="177"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35" fontId="43" fillId="0" borderId="0" applyFill="0" applyBorder="0" applyAlignment="0" applyProtection="0"/>
    <xf numFmtId="235" fontId="43" fillId="0" borderId="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6" fontId="177" fillId="0" borderId="0" applyFont="0" applyFill="0" applyBorder="0" applyAlignment="0" applyProtection="0"/>
    <xf numFmtId="176" fontId="177" fillId="0" borderId="0" applyFont="0" applyFill="0" applyBorder="0" applyAlignment="0" applyProtection="0"/>
    <xf numFmtId="310" fontId="102" fillId="0" borderId="0" applyFill="0" applyBorder="0" applyAlignment="0" applyProtection="0"/>
    <xf numFmtId="310" fontId="102" fillId="0" borderId="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1" fontId="177" fillId="0" borderId="0" applyFont="0" applyFill="0" applyBorder="0" applyAlignment="0" applyProtection="0"/>
    <xf numFmtId="41" fontId="177" fillId="0" borderId="0" applyFont="0" applyFill="0" applyBorder="0" applyAlignment="0" applyProtection="0"/>
    <xf numFmtId="41" fontId="177"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6" fontId="177" fillId="0" borderId="0" applyFont="0" applyFill="0" applyBorder="0" applyAlignment="0" applyProtection="0"/>
    <xf numFmtId="176" fontId="177"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1" fontId="17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1" fontId="177" fillId="0" borderId="0" applyFont="0" applyFill="0" applyBorder="0" applyAlignment="0" applyProtection="0"/>
    <xf numFmtId="41" fontId="177" fillId="0" borderId="0" applyFont="0" applyFill="0" applyBorder="0" applyAlignment="0" applyProtection="0"/>
    <xf numFmtId="41" fontId="177"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1" fontId="177" fillId="0" borderId="0" applyFont="0" applyFill="0" applyBorder="0" applyAlignment="0" applyProtection="0"/>
    <xf numFmtId="41" fontId="177" fillId="0" borderId="0" applyFont="0" applyFill="0" applyBorder="0" applyAlignment="0" applyProtection="0"/>
    <xf numFmtId="0" fontId="9" fillId="0" borderId="0"/>
    <xf numFmtId="0" fontId="9" fillId="0" borderId="0"/>
    <xf numFmtId="0" fontId="9" fillId="0" borderId="0"/>
    <xf numFmtId="0" fontId="9" fillId="0" borderId="0"/>
    <xf numFmtId="41" fontId="177" fillId="0" borderId="0" applyFont="0" applyFill="0" applyBorder="0" applyAlignment="0" applyProtection="0"/>
    <xf numFmtId="176" fontId="177"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1" fontId="177" fillId="0" borderId="0" applyFont="0" applyFill="0" applyBorder="0" applyAlignment="0" applyProtection="0"/>
    <xf numFmtId="174" fontId="177"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7" fontId="177" fillId="0" borderId="0" applyFont="0" applyFill="0" applyBorder="0" applyAlignment="0" applyProtection="0"/>
    <xf numFmtId="217" fontId="177" fillId="0" borderId="0" applyFont="0" applyFill="0" applyBorder="0" applyAlignment="0" applyProtection="0"/>
    <xf numFmtId="217" fontId="177" fillId="0" borderId="0" applyFont="0" applyFill="0" applyBorder="0" applyAlignment="0" applyProtection="0"/>
    <xf numFmtId="217" fontId="177" fillId="0" borderId="0" applyFont="0" applyFill="0" applyBorder="0" applyAlignment="0" applyProtection="0"/>
    <xf numFmtId="217" fontId="177" fillId="0" borderId="0" applyFont="0" applyFill="0" applyBorder="0" applyAlignment="0" applyProtection="0"/>
    <xf numFmtId="217" fontId="177" fillId="0" borderId="0" applyFont="0" applyFill="0" applyBorder="0" applyAlignment="0" applyProtection="0"/>
    <xf numFmtId="217" fontId="177" fillId="0" borderId="0" applyFont="0" applyFill="0" applyBorder="0" applyAlignment="0" applyProtection="0"/>
    <xf numFmtId="217" fontId="177" fillId="0" borderId="0" applyFont="0" applyFill="0" applyBorder="0" applyAlignment="0" applyProtection="0"/>
    <xf numFmtId="217" fontId="177" fillId="0" borderId="0" applyFont="0" applyFill="0" applyBorder="0" applyAlignment="0" applyProtection="0"/>
    <xf numFmtId="217" fontId="177" fillId="0" borderId="0" applyFont="0" applyFill="0" applyBorder="0" applyAlignment="0" applyProtection="0"/>
    <xf numFmtId="217" fontId="177" fillId="0" borderId="0" applyFont="0" applyFill="0" applyBorder="0" applyAlignment="0" applyProtection="0"/>
    <xf numFmtId="217" fontId="177"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311" fontId="43" fillId="0" borderId="0" applyFill="0" applyBorder="0" applyAlignment="0" applyProtection="0"/>
    <xf numFmtId="311" fontId="43" fillId="0" borderId="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312"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313" fontId="9" fillId="0" borderId="0" applyFont="0" applyFill="0" applyBorder="0" applyAlignment="0" applyProtection="0"/>
    <xf numFmtId="31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178" fillId="0" borderId="0" applyFont="0" applyFill="0" applyBorder="0" applyAlignment="0" applyProtection="0"/>
    <xf numFmtId="313" fontId="57"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311" fontId="43" fillId="0" borderId="0" applyFill="0" applyBorder="0" applyAlignment="0" applyProtection="0"/>
    <xf numFmtId="311" fontId="43" fillId="0" borderId="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312"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313" fontId="9" fillId="0" borderId="0" applyFont="0" applyFill="0" applyBorder="0" applyAlignment="0" applyProtection="0"/>
    <xf numFmtId="31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5" fontId="177"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311" fontId="43" fillId="0" borderId="0" applyFill="0" applyBorder="0" applyAlignment="0" applyProtection="0"/>
    <xf numFmtId="311" fontId="43" fillId="0" borderId="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312" fontId="9" fillId="0" borderId="0" applyFont="0" applyFill="0" applyBorder="0" applyAlignment="0" applyProtection="0"/>
    <xf numFmtId="0" fontId="9" fillId="0" borderId="0"/>
    <xf numFmtId="0" fontId="9" fillId="0" borderId="0"/>
    <xf numFmtId="0" fontId="9" fillId="0" borderId="0"/>
    <xf numFmtId="0" fontId="9" fillId="0" borderId="0"/>
    <xf numFmtId="314" fontId="102" fillId="0" borderId="0" applyFill="0" applyBorder="0" applyAlignment="0" applyProtection="0"/>
    <xf numFmtId="314" fontId="102" fillId="0" borderId="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315" fontId="53" fillId="0" borderId="0" applyFont="0" applyFill="0" applyBorder="0" applyAlignment="0" applyProtection="0"/>
    <xf numFmtId="315" fontId="53"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316" fontId="43" fillId="0" borderId="0" applyFill="0" applyBorder="0" applyAlignment="0" applyProtection="0"/>
    <xf numFmtId="316" fontId="43" fillId="0" borderId="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317" fontId="53"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318" fontId="53" fillId="0" borderId="0" applyFont="0" applyFill="0" applyBorder="0" applyAlignment="0" applyProtection="0"/>
    <xf numFmtId="318" fontId="53"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31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319" fontId="43" fillId="0" borderId="0" applyFill="0" applyBorder="0" applyAlignment="0" applyProtection="0"/>
    <xf numFmtId="319" fontId="43" fillId="0" borderId="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320" fontId="53"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2" fontId="53" fillId="0" borderId="0" applyFill="0" applyBorder="0" applyAlignment="0" applyProtection="0"/>
    <xf numFmtId="173" fontId="177" fillId="0" borderId="0" applyFont="0" applyFill="0" applyBorder="0" applyAlignment="0" applyProtection="0"/>
    <xf numFmtId="0" fontId="9" fillId="0" borderId="0"/>
    <xf numFmtId="0" fontId="9" fillId="0" borderId="0"/>
    <xf numFmtId="0" fontId="9" fillId="0" borderId="0"/>
    <xf numFmtId="219" fontId="102" fillId="0" borderId="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177" fillId="0" borderId="0" applyFont="0" applyFill="0" applyBorder="0" applyAlignment="0" applyProtection="0"/>
    <xf numFmtId="43" fontId="177" fillId="0" borderId="0" applyFont="0" applyFill="0" applyBorder="0" applyAlignment="0" applyProtection="0"/>
    <xf numFmtId="0" fontId="9" fillId="0" borderId="0"/>
    <xf numFmtId="0" fontId="9" fillId="0" borderId="0"/>
    <xf numFmtId="0" fontId="9" fillId="0" borderId="0"/>
    <xf numFmtId="0" fontId="9" fillId="0" borderId="0"/>
    <xf numFmtId="43" fontId="177" fillId="0" borderId="0" applyFont="0" applyFill="0" applyBorder="0" applyAlignment="0" applyProtection="0"/>
    <xf numFmtId="202" fontId="53" fillId="0" borderId="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178" fillId="0" borderId="0" applyFont="0" applyFill="0" applyBorder="0" applyAlignment="0" applyProtection="0"/>
    <xf numFmtId="202" fontId="94" fillId="0" borderId="0" applyFill="0" applyBorder="0" applyAlignment="0" applyProtection="0"/>
    <xf numFmtId="219" fontId="94" fillId="0" borderId="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5" fontId="17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3" fontId="177" fillId="0" borderId="0" applyFont="0" applyFill="0" applyBorder="0" applyAlignment="0" applyProtection="0"/>
    <xf numFmtId="173" fontId="177"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6" fontId="43" fillId="0" borderId="0" applyFill="0" applyBorder="0" applyAlignment="0" applyProtection="0"/>
    <xf numFmtId="216" fontId="43" fillId="0" borderId="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3" fontId="177" fillId="0" borderId="0" applyFont="0" applyFill="0" applyBorder="0" applyAlignment="0" applyProtection="0"/>
    <xf numFmtId="173" fontId="177" fillId="0" borderId="0" applyFont="0" applyFill="0" applyBorder="0" applyAlignment="0" applyProtection="0"/>
    <xf numFmtId="321" fontId="102" fillId="0" borderId="0" applyFill="0" applyBorder="0" applyAlignment="0" applyProtection="0"/>
    <xf numFmtId="321" fontId="102" fillId="0" borderId="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177" fillId="0" borderId="0" applyFont="0" applyFill="0" applyBorder="0" applyAlignment="0" applyProtection="0"/>
    <xf numFmtId="43" fontId="177" fillId="0" borderId="0" applyFont="0" applyFill="0" applyBorder="0" applyAlignment="0" applyProtection="0"/>
    <xf numFmtId="43" fontId="177"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3" fontId="177" fillId="0" borderId="0" applyFont="0" applyFill="0" applyBorder="0" applyAlignment="0" applyProtection="0"/>
    <xf numFmtId="216" fontId="53" fillId="0" borderId="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17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177" fillId="0" borderId="0" applyFont="0" applyFill="0" applyBorder="0" applyAlignment="0" applyProtection="0"/>
    <xf numFmtId="43" fontId="177" fillId="0" borderId="0" applyFont="0" applyFill="0" applyBorder="0" applyAlignment="0" applyProtection="0"/>
    <xf numFmtId="43" fontId="177"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177" fillId="0" borderId="0" applyFont="0" applyFill="0" applyBorder="0" applyAlignment="0" applyProtection="0"/>
    <xf numFmtId="43" fontId="177" fillId="0" borderId="0" applyFont="0" applyFill="0" applyBorder="0" applyAlignment="0" applyProtection="0"/>
    <xf numFmtId="0" fontId="9" fillId="0" borderId="0"/>
    <xf numFmtId="0" fontId="9" fillId="0" borderId="0"/>
    <xf numFmtId="0" fontId="9" fillId="0" borderId="0"/>
    <xf numFmtId="0" fontId="9" fillId="0" borderId="0"/>
    <xf numFmtId="43" fontId="177" fillId="0" borderId="0" applyFont="0" applyFill="0" applyBorder="0" applyAlignment="0" applyProtection="0"/>
    <xf numFmtId="173" fontId="177"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177" fillId="0" borderId="0" applyFont="0" applyFill="0" applyBorder="0" applyAlignment="0" applyProtection="0"/>
    <xf numFmtId="175" fontId="177"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2" fillId="0" borderId="49">
      <alignment horizontal="left"/>
    </xf>
    <xf numFmtId="0" fontId="180" fillId="38" borderId="0" applyNumberFormat="0" applyBorder="0" applyAlignment="0" applyProtection="0"/>
    <xf numFmtId="0" fontId="180" fillId="39" borderId="0" applyNumberFormat="0" applyBorder="0" applyAlignment="0" applyProtection="0"/>
    <xf numFmtId="0" fontId="180" fillId="40" borderId="0" applyNumberFormat="0" applyBorder="0" applyAlignment="0" applyProtection="0"/>
    <xf numFmtId="0" fontId="9" fillId="0" borderId="0"/>
    <xf numFmtId="259" fontId="9" fillId="0" borderId="0" applyFill="0" applyBorder="0" applyAlignment="0"/>
    <xf numFmtId="259" fontId="9" fillId="0" borderId="0" applyFill="0" applyBorder="0" applyAlignment="0"/>
    <xf numFmtId="259" fontId="9" fillId="0" borderId="0" applyFill="0" applyBorder="0" applyAlignment="0"/>
    <xf numFmtId="259" fontId="9" fillId="0" borderId="0" applyFill="0" applyBorder="0" applyAlignment="0"/>
    <xf numFmtId="259" fontId="9" fillId="0" borderId="0" applyFill="0" applyBorder="0" applyAlignment="0"/>
    <xf numFmtId="259" fontId="9" fillId="0" borderId="0" applyFill="0" applyBorder="0" applyAlignment="0"/>
    <xf numFmtId="259" fontId="9" fillId="0" borderId="0" applyFill="0" applyBorder="0" applyAlignment="0"/>
    <xf numFmtId="259" fontId="9" fillId="0" borderId="0" applyFill="0" applyBorder="0" applyAlignment="0"/>
    <xf numFmtId="259" fontId="9" fillId="0" borderId="0" applyFill="0" applyBorder="0" applyAlignment="0"/>
    <xf numFmtId="259" fontId="9" fillId="0" borderId="0" applyFill="0" applyBorder="0" applyAlignment="0"/>
    <xf numFmtId="259" fontId="9" fillId="0" borderId="0" applyFill="0" applyBorder="0" applyAlignment="0"/>
    <xf numFmtId="259" fontId="9" fillId="0" borderId="0" applyFill="0" applyBorder="0" applyAlignment="0"/>
    <xf numFmtId="259" fontId="9" fillId="0" borderId="0" applyFill="0" applyBorder="0" applyAlignment="0"/>
    <xf numFmtId="259" fontId="9" fillId="0" borderId="0" applyFill="0" applyBorder="0" applyAlignment="0"/>
    <xf numFmtId="259" fontId="9" fillId="0" borderId="0" applyFill="0" applyBorder="0" applyAlignment="0"/>
    <xf numFmtId="0" fontId="9" fillId="0" borderId="0"/>
    <xf numFmtId="255" fontId="9" fillId="0" borderId="0" applyFill="0" applyBorder="0" applyAlignment="0"/>
    <xf numFmtId="255" fontId="9" fillId="0" borderId="0" applyFill="0" applyBorder="0" applyAlignment="0"/>
    <xf numFmtId="255" fontId="9" fillId="0" borderId="0" applyFill="0" applyBorder="0" applyAlignment="0"/>
    <xf numFmtId="255" fontId="9" fillId="0" borderId="0" applyFill="0" applyBorder="0" applyAlignment="0"/>
    <xf numFmtId="255" fontId="9" fillId="0" borderId="0" applyFill="0" applyBorder="0" applyAlignment="0"/>
    <xf numFmtId="255" fontId="9" fillId="0" borderId="0" applyFill="0" applyBorder="0" applyAlignment="0"/>
    <xf numFmtId="255" fontId="9" fillId="0" borderId="0" applyFill="0" applyBorder="0" applyAlignment="0"/>
    <xf numFmtId="255" fontId="9" fillId="0" borderId="0" applyFill="0" applyBorder="0" applyAlignment="0"/>
    <xf numFmtId="255" fontId="9" fillId="0" borderId="0" applyFill="0" applyBorder="0" applyAlignment="0"/>
    <xf numFmtId="255" fontId="9" fillId="0" borderId="0" applyFill="0" applyBorder="0" applyAlignment="0"/>
    <xf numFmtId="255" fontId="9" fillId="0" borderId="0" applyFill="0" applyBorder="0" applyAlignment="0"/>
    <xf numFmtId="255" fontId="9" fillId="0" borderId="0" applyFill="0" applyBorder="0" applyAlignment="0"/>
    <xf numFmtId="255" fontId="9" fillId="0" borderId="0" applyFill="0" applyBorder="0" applyAlignment="0"/>
    <xf numFmtId="255" fontId="9" fillId="0" borderId="0" applyFill="0" applyBorder="0" applyAlignment="0"/>
    <xf numFmtId="255" fontId="9" fillId="0" borderId="0" applyFill="0" applyBorder="0" applyAlignment="0"/>
    <xf numFmtId="0" fontId="9" fillId="0" borderId="0"/>
    <xf numFmtId="259" fontId="9" fillId="0" borderId="0" applyFill="0" applyBorder="0" applyAlignment="0"/>
    <xf numFmtId="259" fontId="9" fillId="0" borderId="0" applyFill="0" applyBorder="0" applyAlignment="0"/>
    <xf numFmtId="259" fontId="9" fillId="0" borderId="0" applyFill="0" applyBorder="0" applyAlignment="0"/>
    <xf numFmtId="259" fontId="9" fillId="0" borderId="0" applyFill="0" applyBorder="0" applyAlignment="0"/>
    <xf numFmtId="259" fontId="9" fillId="0" borderId="0" applyFill="0" applyBorder="0" applyAlignment="0"/>
    <xf numFmtId="259" fontId="9" fillId="0" borderId="0" applyFill="0" applyBorder="0" applyAlignment="0"/>
    <xf numFmtId="259" fontId="9" fillId="0" borderId="0" applyFill="0" applyBorder="0" applyAlignment="0"/>
    <xf numFmtId="259" fontId="9" fillId="0" borderId="0" applyFill="0" applyBorder="0" applyAlignment="0"/>
    <xf numFmtId="259" fontId="9" fillId="0" borderId="0" applyFill="0" applyBorder="0" applyAlignment="0"/>
    <xf numFmtId="259" fontId="9" fillId="0" borderId="0" applyFill="0" applyBorder="0" applyAlignment="0"/>
    <xf numFmtId="259" fontId="9" fillId="0" borderId="0" applyFill="0" applyBorder="0" applyAlignment="0"/>
    <xf numFmtId="259" fontId="9" fillId="0" borderId="0" applyFill="0" applyBorder="0" applyAlignment="0"/>
    <xf numFmtId="259" fontId="9" fillId="0" borderId="0" applyFill="0" applyBorder="0" applyAlignment="0"/>
    <xf numFmtId="259" fontId="9" fillId="0" borderId="0" applyFill="0" applyBorder="0" applyAlignment="0"/>
    <xf numFmtId="259" fontId="9" fillId="0" borderId="0" applyFill="0" applyBorder="0" applyAlignment="0"/>
    <xf numFmtId="0" fontId="9" fillId="0" borderId="0"/>
    <xf numFmtId="260" fontId="9" fillId="0" borderId="0" applyFill="0" applyBorder="0" applyAlignment="0"/>
    <xf numFmtId="260" fontId="9" fillId="0" borderId="0" applyFill="0" applyBorder="0" applyAlignment="0"/>
    <xf numFmtId="260" fontId="9" fillId="0" borderId="0" applyFill="0" applyBorder="0" applyAlignment="0"/>
    <xf numFmtId="260" fontId="9" fillId="0" borderId="0" applyFill="0" applyBorder="0" applyAlignment="0"/>
    <xf numFmtId="260" fontId="9" fillId="0" borderId="0" applyFill="0" applyBorder="0" applyAlignment="0"/>
    <xf numFmtId="260" fontId="9" fillId="0" borderId="0" applyFill="0" applyBorder="0" applyAlignment="0"/>
    <xf numFmtId="260" fontId="9" fillId="0" borderId="0" applyFill="0" applyBorder="0" applyAlignment="0"/>
    <xf numFmtId="260" fontId="9" fillId="0" borderId="0" applyFill="0" applyBorder="0" applyAlignment="0"/>
    <xf numFmtId="260" fontId="9" fillId="0" borderId="0" applyFill="0" applyBorder="0" applyAlignment="0"/>
    <xf numFmtId="260" fontId="9" fillId="0" borderId="0" applyFill="0" applyBorder="0" applyAlignment="0"/>
    <xf numFmtId="260" fontId="9" fillId="0" borderId="0" applyFill="0" applyBorder="0" applyAlignment="0"/>
    <xf numFmtId="260" fontId="9" fillId="0" borderId="0" applyFill="0" applyBorder="0" applyAlignment="0"/>
    <xf numFmtId="260" fontId="9" fillId="0" borderId="0" applyFill="0" applyBorder="0" applyAlignment="0"/>
    <xf numFmtId="260" fontId="9" fillId="0" borderId="0" applyFill="0" applyBorder="0" applyAlignment="0"/>
    <xf numFmtId="260" fontId="9" fillId="0" borderId="0" applyFill="0" applyBorder="0" applyAlignment="0"/>
    <xf numFmtId="0" fontId="9" fillId="0" borderId="0"/>
    <xf numFmtId="255" fontId="9" fillId="0" borderId="0" applyFill="0" applyBorder="0" applyAlignment="0"/>
    <xf numFmtId="255" fontId="9" fillId="0" borderId="0" applyFill="0" applyBorder="0" applyAlignment="0"/>
    <xf numFmtId="255" fontId="9" fillId="0" borderId="0" applyFill="0" applyBorder="0" applyAlignment="0"/>
    <xf numFmtId="255" fontId="9" fillId="0" borderId="0" applyFill="0" applyBorder="0" applyAlignment="0"/>
    <xf numFmtId="255" fontId="9" fillId="0" borderId="0" applyFill="0" applyBorder="0" applyAlignment="0"/>
    <xf numFmtId="255" fontId="9" fillId="0" borderId="0" applyFill="0" applyBorder="0" applyAlignment="0"/>
    <xf numFmtId="255" fontId="9" fillId="0" borderId="0" applyFill="0" applyBorder="0" applyAlignment="0"/>
    <xf numFmtId="255" fontId="9" fillId="0" borderId="0" applyFill="0" applyBorder="0" applyAlignment="0"/>
    <xf numFmtId="255" fontId="9" fillId="0" borderId="0" applyFill="0" applyBorder="0" applyAlignment="0"/>
    <xf numFmtId="255" fontId="9" fillId="0" borderId="0" applyFill="0" applyBorder="0" applyAlignment="0"/>
    <xf numFmtId="255" fontId="9" fillId="0" borderId="0" applyFill="0" applyBorder="0" applyAlignment="0"/>
    <xf numFmtId="255" fontId="9" fillId="0" borderId="0" applyFill="0" applyBorder="0" applyAlignment="0"/>
    <xf numFmtId="255" fontId="9" fillId="0" borderId="0" applyFill="0" applyBorder="0" applyAlignment="0"/>
    <xf numFmtId="255" fontId="9" fillId="0" borderId="0" applyFill="0" applyBorder="0" applyAlignment="0"/>
    <xf numFmtId="255" fontId="9" fillId="0" borderId="0" applyFill="0" applyBorder="0" applyAlignment="0"/>
    <xf numFmtId="0" fontId="9" fillId="0" borderId="0"/>
    <xf numFmtId="0" fontId="9" fillId="0" borderId="0"/>
    <xf numFmtId="322" fontId="9" fillId="0" borderId="0" applyFont="0" applyFill="0" applyBorder="0" applyAlignment="0" applyProtection="0"/>
    <xf numFmtId="322" fontId="9" fillId="0" borderId="0" applyFont="0" applyFill="0" applyBorder="0" applyAlignment="0" applyProtection="0"/>
    <xf numFmtId="322" fontId="9" fillId="0" borderId="0" applyFont="0" applyFill="0" applyBorder="0" applyAlignment="0" applyProtection="0"/>
    <xf numFmtId="322" fontId="9" fillId="0" borderId="0" applyFont="0" applyFill="0" applyBorder="0" applyAlignment="0" applyProtection="0"/>
    <xf numFmtId="322" fontId="9" fillId="0" borderId="0" applyFont="0" applyFill="0" applyBorder="0" applyAlignment="0" applyProtection="0"/>
    <xf numFmtId="322" fontId="9" fillId="0" borderId="0" applyFont="0" applyFill="0" applyBorder="0" applyAlignment="0" applyProtection="0"/>
    <xf numFmtId="322" fontId="9" fillId="0" borderId="0" applyFont="0" applyFill="0" applyBorder="0" applyAlignment="0" applyProtection="0"/>
    <xf numFmtId="322" fontId="9" fillId="0" borderId="0" applyFont="0" applyFill="0" applyBorder="0" applyAlignment="0" applyProtection="0"/>
    <xf numFmtId="322" fontId="9" fillId="0" borderId="0" applyFont="0" applyFill="0" applyBorder="0" applyAlignment="0" applyProtection="0"/>
    <xf numFmtId="322" fontId="9" fillId="0" borderId="0" applyFont="0" applyFill="0" applyBorder="0" applyAlignment="0" applyProtection="0"/>
    <xf numFmtId="322" fontId="9" fillId="0" borderId="0" applyFont="0" applyFill="0" applyBorder="0" applyAlignment="0" applyProtection="0"/>
    <xf numFmtId="322" fontId="9" fillId="0" borderId="0" applyFont="0" applyFill="0" applyBorder="0" applyAlignment="0" applyProtection="0"/>
    <xf numFmtId="322" fontId="9" fillId="0" borderId="0" applyFont="0" applyFill="0" applyBorder="0" applyAlignment="0" applyProtection="0"/>
    <xf numFmtId="322" fontId="9" fillId="0" borderId="0" applyFont="0" applyFill="0" applyBorder="0" applyAlignment="0" applyProtection="0"/>
    <xf numFmtId="322" fontId="9" fillId="0" borderId="0" applyFont="0" applyFill="0" applyBorder="0" applyAlignment="0" applyProtection="0"/>
    <xf numFmtId="235" fontId="102" fillId="0" borderId="0" applyFill="0" applyBorder="0" applyAlignment="0" applyProtection="0"/>
    <xf numFmtId="0" fontId="181"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100" fillId="0" borderId="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0" fontId="182" fillId="0" borderId="0" applyNumberFormat="0" applyFill="0" applyBorder="0" applyAlignment="0" applyProtection="0"/>
    <xf numFmtId="0" fontId="183" fillId="0" borderId="0" applyNumberFormat="0" applyFill="0" applyBorder="0" applyProtection="0">
      <alignment vertical="center"/>
    </xf>
    <xf numFmtId="0" fontId="184" fillId="0" borderId="0" applyNumberFormat="0" applyFill="0" applyBorder="0" applyAlignment="0" applyProtection="0"/>
    <xf numFmtId="0" fontId="185" fillId="0" borderId="0" applyNumberFormat="0" applyFill="0" applyBorder="0" applyProtection="0">
      <alignment vertical="center"/>
    </xf>
    <xf numFmtId="0" fontId="186" fillId="0" borderId="0" applyNumberFormat="0" applyFill="0" applyBorder="0" applyAlignment="0" applyProtection="0"/>
    <xf numFmtId="0" fontId="187" fillId="0" borderId="0" applyNumberFormat="0" applyFill="0" applyBorder="0" applyAlignment="0" applyProtection="0"/>
    <xf numFmtId="323" fontId="188" fillId="0" borderId="50" applyNumberFormat="0" applyFill="0" applyBorder="0" applyAlignment="0" applyProtection="0"/>
    <xf numFmtId="0" fontId="189" fillId="0" borderId="0" applyNumberFormat="0" applyFill="0" applyBorder="0" applyAlignment="0" applyProtection="0"/>
    <xf numFmtId="0" fontId="136" fillId="41" borderId="51" applyNumberFormat="0" applyFont="0" applyAlignment="0" applyProtection="0"/>
    <xf numFmtId="0" fontId="9" fillId="0" borderId="0"/>
    <xf numFmtId="3" fontId="53" fillId="42" borderId="52">
      <alignment horizontal="right" vertical="top" wrapText="1"/>
    </xf>
    <xf numFmtId="0" fontId="190" fillId="12" borderId="0" applyNumberFormat="0" applyBorder="0" applyAlignment="0" applyProtection="0"/>
    <xf numFmtId="0" fontId="9" fillId="0" borderId="0"/>
    <xf numFmtId="38" fontId="146" fillId="43" borderId="0" applyNumberFormat="0" applyBorder="0" applyAlignment="0" applyProtection="0"/>
    <xf numFmtId="38" fontId="146" fillId="43" borderId="0" applyNumberFormat="0" applyBorder="0" applyAlignment="0" applyProtection="0"/>
    <xf numFmtId="38" fontId="146" fillId="43" borderId="0" applyNumberFormat="0" applyBorder="0" applyAlignment="0" applyProtection="0"/>
    <xf numFmtId="38" fontId="146" fillId="43" borderId="0" applyNumberFormat="0" applyBorder="0" applyAlignment="0" applyProtection="0"/>
    <xf numFmtId="38" fontId="146" fillId="43" borderId="0" applyNumberFormat="0" applyBorder="0" applyAlignment="0" applyProtection="0"/>
    <xf numFmtId="38" fontId="146" fillId="43" borderId="0" applyNumberFormat="0" applyBorder="0" applyAlignment="0" applyProtection="0"/>
    <xf numFmtId="38" fontId="146" fillId="8" borderId="0" applyNumberFormat="0" applyBorder="0" applyAlignment="0" applyProtection="0"/>
    <xf numFmtId="38" fontId="146" fillId="43" borderId="0" applyNumberFormat="0" applyBorder="0" applyAlignment="0" applyProtection="0"/>
    <xf numFmtId="38" fontId="146" fillId="43" borderId="0" applyNumberFormat="0" applyBorder="0" applyAlignment="0" applyProtection="0"/>
    <xf numFmtId="38" fontId="146" fillId="43" borderId="0" applyNumberFormat="0" applyBorder="0" applyAlignment="0" applyProtection="0"/>
    <xf numFmtId="38" fontId="146" fillId="43" borderId="0" applyNumberFormat="0" applyBorder="0" applyAlignment="0" applyProtection="0"/>
    <xf numFmtId="38" fontId="146" fillId="43" borderId="0" applyNumberFormat="0" applyBorder="0" applyAlignment="0" applyProtection="0"/>
    <xf numFmtId="38" fontId="146" fillId="43" borderId="0" applyNumberFormat="0" applyBorder="0" applyAlignment="0" applyProtection="0"/>
    <xf numFmtId="38" fontId="146" fillId="43" borderId="0" applyNumberFormat="0" applyBorder="0" applyAlignment="0" applyProtection="0"/>
    <xf numFmtId="38" fontId="146" fillId="43" borderId="0" applyNumberFormat="0" applyBorder="0" applyAlignment="0" applyProtection="0"/>
    <xf numFmtId="38" fontId="146" fillId="43" borderId="0" applyNumberFormat="0" applyBorder="0" applyAlignment="0" applyProtection="0"/>
    <xf numFmtId="0" fontId="9" fillId="0" borderId="0"/>
    <xf numFmtId="0" fontId="9" fillId="0" borderId="0"/>
    <xf numFmtId="0" fontId="191" fillId="0" borderId="0" applyNumberFormat="0" applyFill="0" applyBorder="0" applyAlignment="0" applyProtection="0"/>
    <xf numFmtId="324" fontId="104" fillId="44" borderId="0" applyBorder="0">
      <alignment horizont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92" fillId="0" borderId="53" applyNumberFormat="0" applyFill="0" applyBorder="0" applyAlignment="0" applyProtection="0">
      <alignment horizontal="center" vertical="center"/>
    </xf>
    <xf numFmtId="0" fontId="9" fillId="0" borderId="0"/>
    <xf numFmtId="0" fontId="9" fillId="0" borderId="0"/>
    <xf numFmtId="0" fontId="192" fillId="0" borderId="53" applyNumberFormat="0" applyFill="0" applyBorder="0" applyAlignment="0" applyProtection="0">
      <alignment horizontal="center" vertical="center"/>
    </xf>
    <xf numFmtId="0" fontId="9" fillId="0" borderId="0"/>
    <xf numFmtId="325" fontId="114" fillId="0" borderId="0" applyFont="0" applyFill="0" applyBorder="0" applyAlignment="0" applyProtection="0"/>
    <xf numFmtId="0" fontId="9" fillId="0" borderId="0"/>
    <xf numFmtId="0" fontId="9" fillId="0" borderId="0"/>
    <xf numFmtId="0" fontId="193" fillId="0" borderId="0">
      <alignment horizontal="left"/>
    </xf>
    <xf numFmtId="0" fontId="9" fillId="0" borderId="0"/>
    <xf numFmtId="0" fontId="111" fillId="0" borderId="54" applyNumberFormat="0" applyAlignment="0" applyProtection="0">
      <alignment horizontal="left" vertical="center"/>
    </xf>
    <xf numFmtId="0" fontId="9" fillId="0" borderId="0"/>
    <xf numFmtId="0" fontId="111" fillId="0" borderId="34">
      <alignment horizontal="left" vertical="center"/>
    </xf>
    <xf numFmtId="0" fontId="111" fillId="0" borderId="34">
      <alignment horizontal="left" vertical="center"/>
    </xf>
    <xf numFmtId="0" fontId="111" fillId="0" borderId="34">
      <alignment horizontal="left" vertical="center"/>
    </xf>
    <xf numFmtId="326" fontId="194" fillId="45" borderId="0">
      <alignment horizontal="left" vertical="top"/>
    </xf>
    <xf numFmtId="0" fontId="195" fillId="0" borderId="44" applyNumberFormat="0" applyFill="0" applyAlignment="0" applyProtection="0"/>
    <xf numFmtId="0" fontId="196" fillId="0" borderId="45" applyNumberFormat="0" applyFill="0" applyAlignment="0" applyProtection="0"/>
    <xf numFmtId="0" fontId="197" fillId="0" borderId="46" applyNumberFormat="0" applyFill="0" applyAlignment="0" applyProtection="0"/>
    <xf numFmtId="0" fontId="197" fillId="0" borderId="0" applyNumberFormat="0" applyFill="0" applyBorder="0" applyAlignment="0" applyProtection="0"/>
    <xf numFmtId="0" fontId="9" fillId="0" borderId="0"/>
    <xf numFmtId="0" fontId="154" fillId="0" borderId="0" applyFill="0" applyAlignment="0" applyProtection="0">
      <protection locked="0"/>
    </xf>
    <xf numFmtId="0" fontId="154" fillId="0" borderId="6" applyFill="0" applyAlignment="0" applyProtection="0">
      <protection locked="0"/>
    </xf>
    <xf numFmtId="327" fontId="24" fillId="0" borderId="0">
      <protection locked="0"/>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5" fontId="198" fillId="46" borderId="1" applyNumberFormat="0" applyAlignment="0">
      <alignment horizontal="left" vertical="top"/>
    </xf>
    <xf numFmtId="328" fontId="198" fillId="46" borderId="1" applyNumberFormat="0" applyAlignment="0">
      <alignment horizontal="left" vertical="top"/>
    </xf>
    <xf numFmtId="0" fontId="9" fillId="0" borderId="0"/>
    <xf numFmtId="49" fontId="199" fillId="0" borderId="1">
      <alignment vertical="center"/>
    </xf>
    <xf numFmtId="0" fontId="9" fillId="0" borderId="0"/>
    <xf numFmtId="0" fontId="9" fillId="0" borderId="0"/>
    <xf numFmtId="0" fontId="9" fillId="0" borderId="0"/>
    <xf numFmtId="0" fontId="9" fillId="0" borderId="0"/>
    <xf numFmtId="0" fontId="9" fillId="0" borderId="0"/>
    <xf numFmtId="0" fontId="9" fillId="0" borderId="0"/>
    <xf numFmtId="245" fontId="112" fillId="0" borderId="0" applyFont="0" applyFill="0" applyBorder="0" applyAlignment="0" applyProtection="0"/>
    <xf numFmtId="0" fontId="9" fillId="0" borderId="0"/>
    <xf numFmtId="0" fontId="9" fillId="0" borderId="0"/>
    <xf numFmtId="0" fontId="9" fillId="0" borderId="0"/>
    <xf numFmtId="10" fontId="146" fillId="43" borderId="1" applyNumberFormat="0" applyBorder="0" applyAlignment="0" applyProtection="0"/>
    <xf numFmtId="10" fontId="146" fillId="43" borderId="1" applyNumberFormat="0" applyBorder="0" applyAlignment="0" applyProtection="0"/>
    <xf numFmtId="10" fontId="146" fillId="43" borderId="1" applyNumberFormat="0" applyBorder="0" applyAlignment="0" applyProtection="0"/>
    <xf numFmtId="10" fontId="146" fillId="43" borderId="1" applyNumberFormat="0" applyBorder="0" applyAlignment="0" applyProtection="0"/>
    <xf numFmtId="10" fontId="146" fillId="43" borderId="1" applyNumberFormat="0" applyBorder="0" applyAlignment="0" applyProtection="0"/>
    <xf numFmtId="10" fontId="146" fillId="43" borderId="1" applyNumberFormat="0" applyBorder="0" applyAlignment="0" applyProtection="0"/>
    <xf numFmtId="10" fontId="146" fillId="45" borderId="1" applyNumberFormat="0" applyBorder="0" applyAlignment="0" applyProtection="0"/>
    <xf numFmtId="10" fontId="146" fillId="45" borderId="1" applyNumberFormat="0" applyBorder="0" applyAlignment="0" applyProtection="0"/>
    <xf numFmtId="10" fontId="146" fillId="43" borderId="1" applyNumberFormat="0" applyBorder="0" applyAlignment="0" applyProtection="0"/>
    <xf numFmtId="10" fontId="146" fillId="43" borderId="1" applyNumberFormat="0" applyBorder="0" applyAlignment="0" applyProtection="0"/>
    <xf numFmtId="10" fontId="146" fillId="43" borderId="1" applyNumberFormat="0" applyBorder="0" applyAlignment="0" applyProtection="0"/>
    <xf numFmtId="10" fontId="146" fillId="43" borderId="1" applyNumberFormat="0" applyBorder="0" applyAlignment="0" applyProtection="0"/>
    <xf numFmtId="10" fontId="146" fillId="43" borderId="1" applyNumberFormat="0" applyBorder="0" applyAlignment="0" applyProtection="0"/>
    <xf numFmtId="10" fontId="146" fillId="43" borderId="1" applyNumberFormat="0" applyBorder="0" applyAlignment="0" applyProtection="0"/>
    <xf numFmtId="10" fontId="146" fillId="43" borderId="1" applyNumberFormat="0" applyBorder="0" applyAlignment="0" applyProtection="0"/>
    <xf numFmtId="10" fontId="146" fillId="43" borderId="1" applyNumberFormat="0" applyBorder="0" applyAlignment="0" applyProtection="0"/>
    <xf numFmtId="10" fontId="146" fillId="43" borderId="1" applyNumberFormat="0" applyBorder="0" applyAlignment="0" applyProtection="0"/>
    <xf numFmtId="0" fontId="200" fillId="15" borderId="40" applyNumberFormat="0" applyAlignment="0" applyProtection="0"/>
    <xf numFmtId="0" fontId="200" fillId="15" borderId="40" applyNumberFormat="0" applyAlignment="0" applyProtection="0"/>
    <xf numFmtId="0" fontId="200" fillId="15" borderId="40" applyNumberFormat="0" applyAlignment="0" applyProtection="0"/>
    <xf numFmtId="0" fontId="200" fillId="15" borderId="40" applyNumberFormat="0" applyAlignment="0" applyProtection="0"/>
    <xf numFmtId="0" fontId="200" fillId="15" borderId="40" applyNumberFormat="0" applyAlignment="0" applyProtection="0"/>
    <xf numFmtId="0" fontId="200" fillId="15" borderId="40" applyNumberFormat="0" applyAlignment="0" applyProtection="0"/>
    <xf numFmtId="0" fontId="9" fillId="0" borderId="0"/>
    <xf numFmtId="0" fontId="9" fillId="0" borderId="0"/>
    <xf numFmtId="0" fontId="9" fillId="0" borderId="0"/>
    <xf numFmtId="0" fontId="201" fillId="0" borderId="0" applyNumberFormat="0" applyFill="0" applyBorder="0" applyAlignment="0" applyProtection="0">
      <alignment vertical="top"/>
      <protection locked="0"/>
    </xf>
    <xf numFmtId="0" fontId="9" fillId="0" borderId="0"/>
    <xf numFmtId="0" fontId="201" fillId="0" borderId="0" applyNumberFormat="0" applyFill="0" applyBorder="0" applyAlignment="0" applyProtection="0">
      <alignment vertical="top"/>
      <protection locked="0"/>
    </xf>
    <xf numFmtId="0" fontId="201" fillId="0" borderId="0" applyNumberFormat="0" applyFill="0" applyBorder="0" applyAlignment="0" applyProtection="0">
      <alignment vertical="top"/>
      <protection locked="0"/>
    </xf>
    <xf numFmtId="0" fontId="201" fillId="0" borderId="0" applyNumberFormat="0" applyFill="0" applyBorder="0" applyAlignment="0" applyProtection="0">
      <alignment vertical="top"/>
      <protection locked="0"/>
    </xf>
    <xf numFmtId="0" fontId="201" fillId="0" borderId="0" applyNumberFormat="0" applyFill="0" applyBorder="0" applyAlignment="0" applyProtection="0">
      <alignment vertical="top"/>
      <protection locked="0"/>
    </xf>
    <xf numFmtId="0" fontId="9" fillId="0" borderId="0"/>
    <xf numFmtId="0" fontId="202" fillId="0" borderId="0" applyNumberFormat="0" applyFill="0" applyBorder="0" applyAlignment="0" applyProtection="0">
      <alignment vertical="top"/>
      <protection locked="0"/>
    </xf>
    <xf numFmtId="0" fontId="9" fillId="0" borderId="0"/>
    <xf numFmtId="0" fontId="9" fillId="0" borderId="0"/>
    <xf numFmtId="0" fontId="201" fillId="0" borderId="0" applyNumberFormat="0" applyFill="0" applyBorder="0" applyAlignment="0" applyProtection="0">
      <alignment vertical="top"/>
      <protection locked="0"/>
    </xf>
    <xf numFmtId="0" fontId="9" fillId="0" borderId="0"/>
    <xf numFmtId="0" fontId="201" fillId="0" borderId="0" applyNumberFormat="0" applyFill="0" applyBorder="0" applyAlignment="0" applyProtection="0">
      <alignment vertical="top"/>
      <protection locked="0"/>
    </xf>
    <xf numFmtId="0" fontId="201" fillId="0" borderId="0" applyNumberFormat="0" applyFill="0" applyBorder="0" applyAlignment="0" applyProtection="0">
      <alignment vertical="top"/>
      <protection locked="0"/>
    </xf>
    <xf numFmtId="0" fontId="201" fillId="0" borderId="0" applyNumberFormat="0" applyFill="0" applyBorder="0" applyAlignment="0" applyProtection="0">
      <alignment vertical="top"/>
      <protection locked="0"/>
    </xf>
    <xf numFmtId="0" fontId="201" fillId="0" borderId="0" applyNumberFormat="0" applyFill="0" applyBorder="0" applyAlignment="0" applyProtection="0">
      <alignment vertical="top"/>
      <protection locked="0"/>
    </xf>
    <xf numFmtId="0" fontId="9" fillId="0" borderId="0"/>
    <xf numFmtId="0" fontId="202" fillId="0" borderId="0" applyNumberFormat="0" applyFill="0" applyBorder="0" applyAlignment="0" applyProtection="0">
      <alignment vertical="top"/>
      <protection locked="0"/>
    </xf>
    <xf numFmtId="0" fontId="202" fillId="0" borderId="0" applyNumberFormat="0" applyFill="0" applyBorder="0" applyAlignment="0" applyProtection="0">
      <alignment vertical="top"/>
      <protection locked="0"/>
    </xf>
    <xf numFmtId="0" fontId="202" fillId="0" borderId="0" applyNumberFormat="0" applyFill="0" applyBorder="0" applyAlignment="0" applyProtection="0">
      <alignment vertical="top"/>
      <protection locked="0"/>
    </xf>
    <xf numFmtId="0" fontId="202" fillId="0" borderId="0" applyNumberFormat="0" applyFill="0" applyBorder="0" applyAlignment="0" applyProtection="0">
      <alignment vertical="top"/>
      <protection locked="0"/>
    </xf>
    <xf numFmtId="0" fontId="9" fillId="0" borderId="0"/>
    <xf numFmtId="0" fontId="9" fillId="0" borderId="0"/>
    <xf numFmtId="0" fontId="9" fillId="0" borderId="0"/>
    <xf numFmtId="0" fontId="9" fillId="0" borderId="0"/>
    <xf numFmtId="0" fontId="9" fillId="0" borderId="0"/>
    <xf numFmtId="0" fontId="203" fillId="37" borderId="41" applyNumberFormat="0" applyAlignment="0" applyProtection="0"/>
    <xf numFmtId="183" fontId="53" fillId="47" borderId="52">
      <alignment vertical="top" wrapText="1"/>
    </xf>
    <xf numFmtId="0" fontId="9" fillId="0" borderId="0"/>
    <xf numFmtId="0" fontId="11" fillId="0" borderId="0"/>
    <xf numFmtId="0" fontId="11" fillId="0" borderId="0"/>
    <xf numFmtId="0" fontId="119" fillId="0" borderId="0"/>
    <xf numFmtId="0" fontId="69" fillId="0" borderId="0"/>
    <xf numFmtId="0" fontId="54" fillId="0" borderId="0"/>
    <xf numFmtId="0" fontId="47" fillId="0" borderId="0"/>
    <xf numFmtId="0" fontId="9" fillId="0" borderId="0"/>
    <xf numFmtId="0" fontId="9" fillId="0" borderId="0"/>
    <xf numFmtId="0" fontId="9" fillId="0" borderId="0"/>
    <xf numFmtId="259" fontId="9" fillId="0" borderId="0" applyFill="0" applyBorder="0" applyAlignment="0"/>
    <xf numFmtId="259" fontId="9" fillId="0" borderId="0" applyFill="0" applyBorder="0" applyAlignment="0"/>
    <xf numFmtId="259" fontId="9" fillId="0" borderId="0" applyFill="0" applyBorder="0" applyAlignment="0"/>
    <xf numFmtId="259" fontId="9" fillId="0" borderId="0" applyFill="0" applyBorder="0" applyAlignment="0"/>
    <xf numFmtId="259" fontId="9" fillId="0" borderId="0" applyFill="0" applyBorder="0" applyAlignment="0"/>
    <xf numFmtId="259" fontId="9" fillId="0" borderId="0" applyFill="0" applyBorder="0" applyAlignment="0"/>
    <xf numFmtId="259" fontId="9" fillId="0" borderId="0" applyFill="0" applyBorder="0" applyAlignment="0"/>
    <xf numFmtId="259" fontId="9" fillId="0" borderId="0" applyFill="0" applyBorder="0" applyAlignment="0"/>
    <xf numFmtId="259" fontId="9" fillId="0" borderId="0" applyFill="0" applyBorder="0" applyAlignment="0"/>
    <xf numFmtId="259" fontId="9" fillId="0" borderId="0" applyFill="0" applyBorder="0" applyAlignment="0"/>
    <xf numFmtId="259" fontId="9" fillId="0" borderId="0" applyFill="0" applyBorder="0" applyAlignment="0"/>
    <xf numFmtId="259" fontId="9" fillId="0" borderId="0" applyFill="0" applyBorder="0" applyAlignment="0"/>
    <xf numFmtId="259" fontId="9" fillId="0" borderId="0" applyFill="0" applyBorder="0" applyAlignment="0"/>
    <xf numFmtId="259" fontId="9" fillId="0" borderId="0" applyFill="0" applyBorder="0" applyAlignment="0"/>
    <xf numFmtId="259" fontId="9" fillId="0" borderId="0" applyFill="0" applyBorder="0" applyAlignment="0"/>
    <xf numFmtId="0" fontId="9" fillId="0" borderId="0"/>
    <xf numFmtId="255" fontId="9" fillId="0" borderId="0" applyFill="0" applyBorder="0" applyAlignment="0"/>
    <xf numFmtId="255" fontId="9" fillId="0" borderId="0" applyFill="0" applyBorder="0" applyAlignment="0"/>
    <xf numFmtId="255" fontId="9" fillId="0" borderId="0" applyFill="0" applyBorder="0" applyAlignment="0"/>
    <xf numFmtId="255" fontId="9" fillId="0" borderId="0" applyFill="0" applyBorder="0" applyAlignment="0"/>
    <xf numFmtId="255" fontId="9" fillId="0" borderId="0" applyFill="0" applyBorder="0" applyAlignment="0"/>
    <xf numFmtId="255" fontId="9" fillId="0" borderId="0" applyFill="0" applyBorder="0" applyAlignment="0"/>
    <xf numFmtId="255" fontId="9" fillId="0" borderId="0" applyFill="0" applyBorder="0" applyAlignment="0"/>
    <xf numFmtId="255" fontId="9" fillId="0" borderId="0" applyFill="0" applyBorder="0" applyAlignment="0"/>
    <xf numFmtId="255" fontId="9" fillId="0" borderId="0" applyFill="0" applyBorder="0" applyAlignment="0"/>
    <xf numFmtId="255" fontId="9" fillId="0" borderId="0" applyFill="0" applyBorder="0" applyAlignment="0"/>
    <xf numFmtId="255" fontId="9" fillId="0" borderId="0" applyFill="0" applyBorder="0" applyAlignment="0"/>
    <xf numFmtId="255" fontId="9" fillId="0" borderId="0" applyFill="0" applyBorder="0" applyAlignment="0"/>
    <xf numFmtId="255" fontId="9" fillId="0" borderId="0" applyFill="0" applyBorder="0" applyAlignment="0"/>
    <xf numFmtId="255" fontId="9" fillId="0" borderId="0" applyFill="0" applyBorder="0" applyAlignment="0"/>
    <xf numFmtId="255" fontId="9" fillId="0" borderId="0" applyFill="0" applyBorder="0" applyAlignment="0"/>
    <xf numFmtId="0" fontId="9" fillId="0" borderId="0"/>
    <xf numFmtId="259" fontId="9" fillId="0" borderId="0" applyFill="0" applyBorder="0" applyAlignment="0"/>
    <xf numFmtId="259" fontId="9" fillId="0" borderId="0" applyFill="0" applyBorder="0" applyAlignment="0"/>
    <xf numFmtId="259" fontId="9" fillId="0" borderId="0" applyFill="0" applyBorder="0" applyAlignment="0"/>
    <xf numFmtId="259" fontId="9" fillId="0" borderId="0" applyFill="0" applyBorder="0" applyAlignment="0"/>
    <xf numFmtId="259" fontId="9" fillId="0" borderId="0" applyFill="0" applyBorder="0" applyAlignment="0"/>
    <xf numFmtId="259" fontId="9" fillId="0" borderId="0" applyFill="0" applyBorder="0" applyAlignment="0"/>
    <xf numFmtId="259" fontId="9" fillId="0" borderId="0" applyFill="0" applyBorder="0" applyAlignment="0"/>
    <xf numFmtId="259" fontId="9" fillId="0" borderId="0" applyFill="0" applyBorder="0" applyAlignment="0"/>
    <xf numFmtId="259" fontId="9" fillId="0" borderId="0" applyFill="0" applyBorder="0" applyAlignment="0"/>
    <xf numFmtId="259" fontId="9" fillId="0" borderId="0" applyFill="0" applyBorder="0" applyAlignment="0"/>
    <xf numFmtId="259" fontId="9" fillId="0" borderId="0" applyFill="0" applyBorder="0" applyAlignment="0"/>
    <xf numFmtId="259" fontId="9" fillId="0" borderId="0" applyFill="0" applyBorder="0" applyAlignment="0"/>
    <xf numFmtId="259" fontId="9" fillId="0" borderId="0" applyFill="0" applyBorder="0" applyAlignment="0"/>
    <xf numFmtId="259" fontId="9" fillId="0" borderId="0" applyFill="0" applyBorder="0" applyAlignment="0"/>
    <xf numFmtId="259" fontId="9" fillId="0" borderId="0" applyFill="0" applyBorder="0" applyAlignment="0"/>
    <xf numFmtId="0" fontId="9" fillId="0" borderId="0"/>
    <xf numFmtId="260" fontId="9" fillId="0" borderId="0" applyFill="0" applyBorder="0" applyAlignment="0"/>
    <xf numFmtId="260" fontId="9" fillId="0" borderId="0" applyFill="0" applyBorder="0" applyAlignment="0"/>
    <xf numFmtId="260" fontId="9" fillId="0" borderId="0" applyFill="0" applyBorder="0" applyAlignment="0"/>
    <xf numFmtId="260" fontId="9" fillId="0" borderId="0" applyFill="0" applyBorder="0" applyAlignment="0"/>
    <xf numFmtId="260" fontId="9" fillId="0" borderId="0" applyFill="0" applyBorder="0" applyAlignment="0"/>
    <xf numFmtId="260" fontId="9" fillId="0" borderId="0" applyFill="0" applyBorder="0" applyAlignment="0"/>
    <xf numFmtId="260" fontId="9" fillId="0" borderId="0" applyFill="0" applyBorder="0" applyAlignment="0"/>
    <xf numFmtId="260" fontId="9" fillId="0" borderId="0" applyFill="0" applyBorder="0" applyAlignment="0"/>
    <xf numFmtId="260" fontId="9" fillId="0" borderId="0" applyFill="0" applyBorder="0" applyAlignment="0"/>
    <xf numFmtId="260" fontId="9" fillId="0" borderId="0" applyFill="0" applyBorder="0" applyAlignment="0"/>
    <xf numFmtId="260" fontId="9" fillId="0" borderId="0" applyFill="0" applyBorder="0" applyAlignment="0"/>
    <xf numFmtId="260" fontId="9" fillId="0" borderId="0" applyFill="0" applyBorder="0" applyAlignment="0"/>
    <xf numFmtId="260" fontId="9" fillId="0" borderId="0" applyFill="0" applyBorder="0" applyAlignment="0"/>
    <xf numFmtId="260" fontId="9" fillId="0" borderId="0" applyFill="0" applyBorder="0" applyAlignment="0"/>
    <xf numFmtId="260" fontId="9" fillId="0" borderId="0" applyFill="0" applyBorder="0" applyAlignment="0"/>
    <xf numFmtId="0" fontId="9" fillId="0" borderId="0"/>
    <xf numFmtId="255" fontId="9" fillId="0" borderId="0" applyFill="0" applyBorder="0" applyAlignment="0"/>
    <xf numFmtId="255" fontId="9" fillId="0" borderId="0" applyFill="0" applyBorder="0" applyAlignment="0"/>
    <xf numFmtId="255" fontId="9" fillId="0" borderId="0" applyFill="0" applyBorder="0" applyAlignment="0"/>
    <xf numFmtId="255" fontId="9" fillId="0" borderId="0" applyFill="0" applyBorder="0" applyAlignment="0"/>
    <xf numFmtId="255" fontId="9" fillId="0" borderId="0" applyFill="0" applyBorder="0" applyAlignment="0"/>
    <xf numFmtId="255" fontId="9" fillId="0" borderId="0" applyFill="0" applyBorder="0" applyAlignment="0"/>
    <xf numFmtId="255" fontId="9" fillId="0" borderId="0" applyFill="0" applyBorder="0" applyAlignment="0"/>
    <xf numFmtId="255" fontId="9" fillId="0" borderId="0" applyFill="0" applyBorder="0" applyAlignment="0"/>
    <xf numFmtId="255" fontId="9" fillId="0" borderId="0" applyFill="0" applyBorder="0" applyAlignment="0"/>
    <xf numFmtId="255" fontId="9" fillId="0" borderId="0" applyFill="0" applyBorder="0" applyAlignment="0"/>
    <xf numFmtId="255" fontId="9" fillId="0" borderId="0" applyFill="0" applyBorder="0" applyAlignment="0"/>
    <xf numFmtId="255" fontId="9" fillId="0" borderId="0" applyFill="0" applyBorder="0" applyAlignment="0"/>
    <xf numFmtId="255" fontId="9" fillId="0" borderId="0" applyFill="0" applyBorder="0" applyAlignment="0"/>
    <xf numFmtId="255" fontId="9" fillId="0" borderId="0" applyFill="0" applyBorder="0" applyAlignment="0"/>
    <xf numFmtId="255" fontId="9" fillId="0" borderId="0" applyFill="0" applyBorder="0" applyAlignment="0"/>
    <xf numFmtId="0" fontId="204" fillId="0" borderId="55" applyNumberForma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329" fontId="205" fillId="0" borderId="56" applyNumberFormat="0" applyFont="0" applyFill="0" applyBorder="0">
      <alignment horizontal="center"/>
    </xf>
    <xf numFmtId="38" fontId="37" fillId="0" borderId="0" applyFont="0" applyFill="0" applyBorder="0" applyAlignment="0" applyProtection="0"/>
    <xf numFmtId="4" fontId="206"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207" fillId="0" borderId="57"/>
    <xf numFmtId="0" fontId="9" fillId="0" borderId="0"/>
    <xf numFmtId="330" fontId="57" fillId="0" borderId="56"/>
    <xf numFmtId="331" fontId="208" fillId="0" borderId="56"/>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09" fillId="48" borderId="0" applyNumberFormat="0" applyBorder="0" applyAlignment="0" applyProtection="0"/>
    <xf numFmtId="0" fontId="9" fillId="0" borderId="0"/>
    <xf numFmtId="0" fontId="9" fillId="0" borderId="0"/>
    <xf numFmtId="0" fontId="9" fillId="0" borderId="0"/>
    <xf numFmtId="0" fontId="9" fillId="0" borderId="0"/>
    <xf numFmtId="0" fontId="142" fillId="26" borderId="0" applyNumberFormat="0" applyBorder="0" applyAlignment="0" applyProtection="0"/>
    <xf numFmtId="0" fontId="142" fillId="30" borderId="0" applyNumberFormat="0" applyBorder="0" applyAlignment="0" applyProtection="0"/>
    <xf numFmtId="0" fontId="142" fillId="32" borderId="0" applyNumberFormat="0" applyBorder="0" applyAlignment="0" applyProtection="0"/>
    <xf numFmtId="0" fontId="142" fillId="21" borderId="0" applyNumberFormat="0" applyBorder="0" applyAlignment="0" applyProtection="0"/>
    <xf numFmtId="0" fontId="142" fillId="22" borderId="0" applyNumberFormat="0" applyBorder="0" applyAlignment="0" applyProtection="0"/>
    <xf numFmtId="0" fontId="142" fillId="35" borderId="0" applyNumberFormat="0" applyBorder="0" applyAlignment="0" applyProtection="0"/>
    <xf numFmtId="0" fontId="9" fillId="0" borderId="0"/>
    <xf numFmtId="37" fontId="210" fillId="0" borderId="0"/>
    <xf numFmtId="37" fontId="210" fillId="0" borderId="0"/>
    <xf numFmtId="0" fontId="9" fillId="0" borderId="0"/>
    <xf numFmtId="0" fontId="211" fillId="0" borderId="48" applyNumberFormat="0" applyFont="0" applyFill="0" applyBorder="0" applyAlignment="0">
      <alignment horizontal="center"/>
    </xf>
    <xf numFmtId="0" fontId="9" fillId="0" borderId="0"/>
    <xf numFmtId="0" fontId="212" fillId="0" borderId="0"/>
    <xf numFmtId="0" fontId="9" fillId="0" borderId="0"/>
    <xf numFmtId="0" fontId="9" fillId="0" borderId="0"/>
    <xf numFmtId="0" fontId="213" fillId="0" borderId="0"/>
    <xf numFmtId="0" fontId="9" fillId="0" borderId="0"/>
    <xf numFmtId="0" fontId="11" fillId="0" borderId="0"/>
    <xf numFmtId="0" fontId="53" fillId="0" borderId="0"/>
    <xf numFmtId="0" fontId="2" fillId="0" borderId="0"/>
    <xf numFmtId="0" fontId="49" fillId="0" borderId="0"/>
    <xf numFmtId="0" fontId="43" fillId="0" borderId="0"/>
    <xf numFmtId="0" fontId="71" fillId="0" borderId="0"/>
    <xf numFmtId="0" fontId="2" fillId="0" borderId="0"/>
    <xf numFmtId="0" fontId="43" fillId="0" borderId="0"/>
    <xf numFmtId="0" fontId="9" fillId="0" borderId="0"/>
    <xf numFmtId="0" fontId="214" fillId="0" borderId="0"/>
    <xf numFmtId="0" fontId="9" fillId="0" borderId="0"/>
    <xf numFmtId="0" fontId="47" fillId="0" borderId="0"/>
    <xf numFmtId="0" fontId="69" fillId="0" borderId="0"/>
    <xf numFmtId="0" fontId="2" fillId="0" borderId="0"/>
    <xf numFmtId="0" fontId="2" fillId="0" borderId="0"/>
    <xf numFmtId="0" fontId="2" fillId="0" borderId="0"/>
    <xf numFmtId="0" fontId="2" fillId="0" borderId="0"/>
    <xf numFmtId="0" fontId="2" fillId="0" borderId="0"/>
    <xf numFmtId="0" fontId="215" fillId="0" borderId="0"/>
    <xf numFmtId="0" fontId="123" fillId="0" borderId="0"/>
    <xf numFmtId="0" fontId="57" fillId="0" borderId="0"/>
    <xf numFmtId="0" fontId="1"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9" fillId="0" borderId="0"/>
    <xf numFmtId="0" fontId="57" fillId="0" borderId="0"/>
    <xf numFmtId="0" fontId="9" fillId="0" borderId="0"/>
    <xf numFmtId="0" fontId="43" fillId="0" borderId="0"/>
    <xf numFmtId="0" fontId="71" fillId="0" borderId="0"/>
    <xf numFmtId="0" fontId="2" fillId="0" borderId="0"/>
    <xf numFmtId="0" fontId="43" fillId="0" borderId="0"/>
    <xf numFmtId="0" fontId="11" fillId="0" borderId="0"/>
    <xf numFmtId="0" fontId="9" fillId="0" borderId="0"/>
    <xf numFmtId="0" fontId="57" fillId="0" borderId="0"/>
    <xf numFmtId="0" fontId="43" fillId="0" borderId="0"/>
    <xf numFmtId="0" fontId="9" fillId="0" borderId="0"/>
    <xf numFmtId="0" fontId="11" fillId="0" borderId="0"/>
    <xf numFmtId="0" fontId="119" fillId="0" borderId="0"/>
    <xf numFmtId="0" fontId="49"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4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0" fillId="0" borderId="0" applyProtection="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0" fillId="0" borderId="0"/>
    <xf numFmtId="0" fontId="9" fillId="0" borderId="0"/>
    <xf numFmtId="0" fontId="9" fillId="0" borderId="0"/>
    <xf numFmtId="0" fontId="43" fillId="0" borderId="0"/>
    <xf numFmtId="0" fontId="9" fillId="0" borderId="0"/>
    <xf numFmtId="0" fontId="9" fillId="0" borderId="0"/>
    <xf numFmtId="0" fontId="43" fillId="0" borderId="0"/>
    <xf numFmtId="0" fontId="9" fillId="0" borderId="0"/>
    <xf numFmtId="0" fontId="11" fillId="0" borderId="0"/>
    <xf numFmtId="0" fontId="43" fillId="0" borderId="0"/>
    <xf numFmtId="0" fontId="11" fillId="0" borderId="0"/>
    <xf numFmtId="0" fontId="105" fillId="0" borderId="0"/>
    <xf numFmtId="0" fontId="11" fillId="0" borderId="0"/>
    <xf numFmtId="0" fontId="43" fillId="0" borderId="0"/>
    <xf numFmtId="0" fontId="43" fillId="0" borderId="0"/>
    <xf numFmtId="0" fontId="43" fillId="0" borderId="0"/>
    <xf numFmtId="0" fontId="43" fillId="0" borderId="0"/>
    <xf numFmtId="0" fontId="11" fillId="0" borderId="0"/>
    <xf numFmtId="0" fontId="11" fillId="0" borderId="0"/>
    <xf numFmtId="0" fontId="11" fillId="0" borderId="0"/>
    <xf numFmtId="0" fontId="11"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11" fillId="0" borderId="0"/>
    <xf numFmtId="0" fontId="9" fillId="0" borderId="0"/>
    <xf numFmtId="0" fontId="9" fillId="0" borderId="0"/>
    <xf numFmtId="0" fontId="4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43" fillId="0" borderId="0"/>
    <xf numFmtId="0" fontId="9" fillId="0" borderId="0"/>
    <xf numFmtId="0" fontId="9" fillId="0" borderId="0"/>
    <xf numFmtId="0" fontId="9" fillId="0" borderId="0"/>
    <xf numFmtId="0" fontId="9" fillId="0" borderId="0"/>
    <xf numFmtId="0" fontId="9" fillId="0" borderId="0"/>
    <xf numFmtId="0" fontId="43" fillId="0" borderId="0"/>
    <xf numFmtId="0" fontId="11" fillId="0" borderId="0"/>
    <xf numFmtId="0" fontId="11" fillId="0" borderId="0"/>
    <xf numFmtId="0" fontId="43" fillId="0" borderId="0"/>
    <xf numFmtId="0" fontId="215" fillId="0" borderId="0"/>
    <xf numFmtId="0" fontId="215" fillId="0" borderId="0"/>
    <xf numFmtId="0" fontId="215" fillId="0" borderId="0"/>
    <xf numFmtId="0" fontId="214" fillId="0" borderId="0"/>
    <xf numFmtId="0" fontId="100" fillId="0" borderId="0" applyProtection="0"/>
    <xf numFmtId="0" fontId="2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43" fillId="0" borderId="0"/>
    <xf numFmtId="0" fontId="43" fillId="0" borderId="0"/>
    <xf numFmtId="0" fontId="49" fillId="0" borderId="0"/>
    <xf numFmtId="0" fontId="56" fillId="0" borderId="0"/>
    <xf numFmtId="0" fontId="54" fillId="0" borderId="0"/>
    <xf numFmtId="0" fontId="2" fillId="0" borderId="0"/>
    <xf numFmtId="0" fontId="2" fillId="0" borderId="0"/>
    <xf numFmtId="0" fontId="53" fillId="0" borderId="0"/>
    <xf numFmtId="0" fontId="2" fillId="0" borderId="0"/>
    <xf numFmtId="0" fontId="11" fillId="0" borderId="0"/>
    <xf numFmtId="0" fontId="43" fillId="0" borderId="0"/>
    <xf numFmtId="0" fontId="43" fillId="0" borderId="0" applyProtection="0"/>
    <xf numFmtId="0" fontId="2" fillId="0" borderId="0"/>
    <xf numFmtId="0" fontId="57" fillId="0" borderId="0"/>
    <xf numFmtId="0" fontId="161" fillId="0" borderId="0"/>
    <xf numFmtId="0" fontId="161" fillId="0" borderId="0"/>
    <xf numFmtId="0" fontId="161" fillId="0" borderId="0"/>
    <xf numFmtId="0" fontId="161" fillId="0" borderId="0"/>
    <xf numFmtId="0" fontId="11" fillId="0" borderId="0"/>
    <xf numFmtId="0" fontId="161" fillId="0" borderId="0"/>
    <xf numFmtId="0" fontId="161" fillId="0" borderId="0"/>
    <xf numFmtId="0" fontId="11" fillId="0" borderId="0"/>
    <xf numFmtId="0" fontId="161" fillId="0" borderId="0"/>
    <xf numFmtId="0" fontId="161" fillId="0" borderId="0"/>
    <xf numFmtId="0" fontId="11" fillId="0" borderId="0"/>
    <xf numFmtId="0" fontId="105" fillId="0" borderId="0"/>
    <xf numFmtId="0" fontId="43" fillId="0" borderId="0"/>
    <xf numFmtId="0" fontId="9" fillId="0" borderId="0"/>
    <xf numFmtId="0" fontId="9" fillId="0" borderId="0"/>
    <xf numFmtId="0" fontId="11" fillId="0" borderId="0"/>
    <xf numFmtId="0" fontId="9" fillId="0" borderId="0"/>
    <xf numFmtId="0" fontId="9" fillId="0" borderId="0"/>
    <xf numFmtId="0" fontId="9" fillId="0" borderId="0"/>
    <xf numFmtId="0" fontId="100" fillId="0" borderId="0" applyProtection="0"/>
    <xf numFmtId="0" fontId="9" fillId="0" borderId="0"/>
    <xf numFmtId="0" fontId="100" fillId="0" borderId="0" applyProtection="0"/>
    <xf numFmtId="0" fontId="9" fillId="0" borderId="0"/>
    <xf numFmtId="0" fontId="9" fillId="0" borderId="0"/>
    <xf numFmtId="0" fontId="119" fillId="0" borderId="0"/>
    <xf numFmtId="0" fontId="9" fillId="0" borderId="0"/>
    <xf numFmtId="0" fontId="9" fillId="0" borderId="0"/>
    <xf numFmtId="0" fontId="100" fillId="0" borderId="0"/>
    <xf numFmtId="0" fontId="119" fillId="0" borderId="0"/>
    <xf numFmtId="0" fontId="9" fillId="0" borderId="0"/>
    <xf numFmtId="0" fontId="119" fillId="0" borderId="0"/>
    <xf numFmtId="0" fontId="100" fillId="0" borderId="0" applyProtection="0"/>
    <xf numFmtId="0" fontId="43" fillId="0" borderId="0"/>
    <xf numFmtId="0" fontId="11" fillId="0" borderId="0"/>
    <xf numFmtId="0" fontId="9" fillId="0" borderId="0"/>
    <xf numFmtId="0" fontId="11" fillId="0" borderId="0"/>
    <xf numFmtId="0" fontId="43" fillId="0" borderId="0"/>
    <xf numFmtId="0" fontId="164" fillId="0" borderId="0"/>
    <xf numFmtId="0" fontId="9" fillId="0" borderId="0"/>
    <xf numFmtId="0" fontId="71" fillId="0" borderId="0"/>
    <xf numFmtId="0" fontId="9" fillId="0" borderId="0"/>
    <xf numFmtId="0" fontId="9" fillId="0" borderId="0"/>
    <xf numFmtId="0" fontId="9" fillId="0" borderId="0"/>
    <xf numFmtId="0" fontId="9" fillId="0" borderId="0"/>
    <xf numFmtId="0" fontId="9" fillId="0" borderId="0"/>
    <xf numFmtId="0" fontId="43" fillId="0" borderId="0"/>
    <xf numFmtId="0" fontId="9" fillId="0" borderId="0"/>
    <xf numFmtId="0" fontId="46" fillId="0" borderId="0"/>
    <xf numFmtId="0" fontId="2" fillId="0" borderId="0"/>
    <xf numFmtId="0" fontId="9" fillId="0" borderId="0"/>
    <xf numFmtId="0" fontId="24" fillId="0" borderId="0"/>
    <xf numFmtId="0" fontId="24" fillId="0" borderId="0" applyProtection="0"/>
    <xf numFmtId="0" fontId="43" fillId="0" borderId="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4" fillId="0" borderId="0" applyProtection="0"/>
    <xf numFmtId="0" fontId="9" fillId="0" borderId="0"/>
    <xf numFmtId="0" fontId="9" fillId="0" borderId="0"/>
    <xf numFmtId="0" fontId="9" fillId="0" borderId="0"/>
    <xf numFmtId="0" fontId="9" fillId="0" borderId="0"/>
    <xf numFmtId="0" fontId="9" fillId="0" borderId="0"/>
    <xf numFmtId="0" fontId="9" fillId="0" borderId="0"/>
    <xf numFmtId="0" fontId="54"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Alignment="0"/>
    <xf numFmtId="0" fontId="10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0" fillId="0" borderId="0"/>
    <xf numFmtId="0" fontId="69" fillId="0" borderId="0"/>
    <xf numFmtId="0" fontId="100" fillId="0" borderId="0"/>
    <xf numFmtId="0" fontId="9" fillId="0" borderId="0"/>
    <xf numFmtId="0" fontId="56" fillId="0" borderId="0"/>
    <xf numFmtId="0" fontId="100" fillId="0" borderId="0"/>
    <xf numFmtId="0" fontId="100" fillId="0" borderId="0"/>
    <xf numFmtId="0" fontId="49" fillId="0" borderId="0"/>
    <xf numFmtId="0" fontId="49" fillId="0" borderId="0"/>
    <xf numFmtId="0" fontId="43" fillId="0" borderId="0" applyProtection="0"/>
    <xf numFmtId="0" fontId="49" fillId="0" borderId="0"/>
    <xf numFmtId="0" fontId="49" fillId="0" borderId="0"/>
    <xf numFmtId="0" fontId="49" fillId="0" borderId="0"/>
    <xf numFmtId="0" fontId="49" fillId="0" borderId="0"/>
    <xf numFmtId="0" fontId="49" fillId="0" borderId="0"/>
    <xf numFmtId="0" fontId="49" fillId="0" borderId="0"/>
    <xf numFmtId="0" fontId="10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17" fillId="0" borderId="0"/>
    <xf numFmtId="0" fontId="11" fillId="0" borderId="0"/>
    <xf numFmtId="0" fontId="11" fillId="0" borderId="0"/>
    <xf numFmtId="0" fontId="11" fillId="0" borderId="0"/>
    <xf numFmtId="0" fontId="11" fillId="0" borderId="0"/>
    <xf numFmtId="0" fontId="11" fillId="0" borderId="0"/>
    <xf numFmtId="0" fontId="43" fillId="0" borderId="0"/>
    <xf numFmtId="0" fontId="11" fillId="0" borderId="0"/>
    <xf numFmtId="0" fontId="9" fillId="0" borderId="0"/>
    <xf numFmtId="0" fontId="11" fillId="0" borderId="0"/>
    <xf numFmtId="0" fontId="11" fillId="0" borderId="0"/>
    <xf numFmtId="0" fontId="11" fillId="0" borderId="0"/>
    <xf numFmtId="0" fontId="11" fillId="0" borderId="0"/>
    <xf numFmtId="0" fontId="11" fillId="0" borderId="0"/>
    <xf numFmtId="0" fontId="11" fillId="0" borderId="0"/>
    <xf numFmtId="0" fontId="9" fillId="0" borderId="0"/>
    <xf numFmtId="0" fontId="100" fillId="0" borderId="0"/>
    <xf numFmtId="0" fontId="9"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9" fillId="0" borderId="0"/>
    <xf numFmtId="0" fontId="9" fillId="0" borderId="0"/>
    <xf numFmtId="0" fontId="100" fillId="0" borderId="0"/>
    <xf numFmtId="0" fontId="9" fillId="0" borderId="0" applyProtection="0"/>
    <xf numFmtId="0" fontId="83" fillId="0" borderId="0"/>
    <xf numFmtId="0" fontId="2" fillId="0" borderId="0"/>
    <xf numFmtId="0" fontId="100" fillId="0" borderId="0"/>
    <xf numFmtId="0" fontId="10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9" fillId="0" borderId="0"/>
    <xf numFmtId="0" fontId="9" fillId="0" borderId="0"/>
    <xf numFmtId="0" fontId="56" fillId="0" borderId="0"/>
    <xf numFmtId="0" fontId="9" fillId="0" borderId="0"/>
    <xf numFmtId="0" fontId="9" fillId="0" borderId="0"/>
    <xf numFmtId="0" fontId="9" fillId="0" borderId="0"/>
    <xf numFmtId="0" fontId="9" fillId="0" borderId="0"/>
    <xf numFmtId="0" fontId="9" fillId="0" borderId="0"/>
    <xf numFmtId="0" fontId="97" fillId="0" borderId="0"/>
    <xf numFmtId="0" fontId="9" fillId="0" borderId="0"/>
    <xf numFmtId="0" fontId="9" fillId="0" borderId="0"/>
    <xf numFmtId="0" fontId="9" fillId="0" borderId="0"/>
    <xf numFmtId="0" fontId="218" fillId="0" borderId="0" applyNumberFormat="0" applyFill="0" applyBorder="0" applyProtection="0">
      <alignment vertical="top"/>
    </xf>
    <xf numFmtId="0" fontId="9" fillId="0" borderId="0"/>
    <xf numFmtId="0" fontId="9" fillId="0" borderId="0"/>
    <xf numFmtId="0" fontId="9" fillId="0" borderId="0"/>
    <xf numFmtId="0" fontId="9" fillId="0" borderId="0"/>
    <xf numFmtId="0" fontId="9" fillId="0" borderId="0"/>
    <xf numFmtId="0" fontId="56" fillId="0" borderId="0"/>
    <xf numFmtId="0" fontId="2" fillId="0" borderId="0"/>
    <xf numFmtId="0" fontId="2" fillId="0" borderId="0"/>
    <xf numFmtId="0" fontId="2" fillId="0" borderId="0"/>
    <xf numFmtId="0" fontId="2" fillId="0" borderId="0"/>
    <xf numFmtId="0" fontId="9" fillId="0" borderId="0"/>
    <xf numFmtId="0" fontId="165" fillId="0" borderId="0"/>
    <xf numFmtId="0" fontId="166" fillId="0" borderId="0" applyAlignment="0"/>
    <xf numFmtId="0" fontId="166" fillId="0" borderId="0" applyAlignment="0"/>
    <xf numFmtId="0" fontId="2" fillId="0" borderId="0"/>
    <xf numFmtId="0" fontId="53" fillId="0" borderId="0"/>
    <xf numFmtId="0" fontId="53" fillId="0" borderId="0"/>
    <xf numFmtId="0" fontId="123" fillId="0" borderId="0"/>
    <xf numFmtId="0" fontId="43" fillId="0" borderId="0"/>
    <xf numFmtId="0" fontId="8" fillId="0" borderId="0"/>
    <xf numFmtId="0" fontId="43" fillId="0" borderId="0"/>
    <xf numFmtId="0" fontId="8" fillId="0" borderId="0"/>
    <xf numFmtId="0" fontId="53" fillId="0" borderId="0"/>
    <xf numFmtId="0" fontId="49" fillId="0" borderId="0"/>
    <xf numFmtId="0" fontId="49" fillId="0" borderId="0"/>
    <xf numFmtId="0" fontId="4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43" fillId="0" borderId="0"/>
    <xf numFmtId="0" fontId="43" fillId="0" borderId="0"/>
    <xf numFmtId="0" fontId="9" fillId="0" borderId="0"/>
    <xf numFmtId="0" fontId="9" fillId="0" borderId="0"/>
    <xf numFmtId="0" fontId="43" fillId="0" borderId="0"/>
    <xf numFmtId="0" fontId="9" fillId="0" borderId="0"/>
    <xf numFmtId="0" fontId="43" fillId="0" borderId="0"/>
    <xf numFmtId="0" fontId="2" fillId="0" borderId="0"/>
    <xf numFmtId="0" fontId="58" fillId="0" borderId="0"/>
    <xf numFmtId="0" fontId="9" fillId="0" borderId="0"/>
    <xf numFmtId="0" fontId="2" fillId="0" borderId="0"/>
    <xf numFmtId="0" fontId="2" fillId="0" borderId="0"/>
    <xf numFmtId="0" fontId="2" fillId="0" borderId="0"/>
    <xf numFmtId="0" fontId="58" fillId="0" borderId="0"/>
    <xf numFmtId="0" fontId="2" fillId="0" borderId="0"/>
    <xf numFmtId="0" fontId="9" fillId="0" borderId="0"/>
    <xf numFmtId="0" fontId="9"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applyAlignment="0"/>
    <xf numFmtId="0" fontId="2" fillId="0" borderId="0"/>
    <xf numFmtId="0" fontId="2" fillId="0" borderId="0"/>
    <xf numFmtId="0" fontId="2" fillId="0" borderId="0"/>
    <xf numFmtId="0" fontId="9" fillId="0" borderId="0"/>
    <xf numFmtId="189" fontId="97" fillId="0" borderId="0">
      <protection locked="0"/>
    </xf>
    <xf numFmtId="0" fontId="9" fillId="0" borderId="0"/>
    <xf numFmtId="0" fontId="9" fillId="0" borderId="0"/>
    <xf numFmtId="0" fontId="206" fillId="43" borderId="0"/>
    <xf numFmtId="0" fontId="9" fillId="0" borderId="0"/>
    <xf numFmtId="0" fontId="43" fillId="48" borderId="51" applyNumberFormat="0" applyFont="0" applyAlignment="0" applyProtection="0"/>
    <xf numFmtId="0" fontId="43" fillId="48" borderId="51" applyNumberFormat="0" applyFont="0" applyAlignment="0" applyProtection="0"/>
    <xf numFmtId="0" fontId="43" fillId="48" borderId="51" applyNumberFormat="0" applyFont="0" applyAlignment="0" applyProtection="0"/>
    <xf numFmtId="0" fontId="43" fillId="48" borderId="51" applyNumberFormat="0" applyFont="0" applyAlignment="0" applyProtection="0"/>
    <xf numFmtId="0" fontId="43" fillId="48" borderId="51" applyNumberFormat="0" applyFont="0" applyAlignment="0" applyProtection="0"/>
    <xf numFmtId="0" fontId="43" fillId="48" borderId="51" applyNumberFormat="0" applyFont="0" applyAlignment="0" applyProtection="0"/>
    <xf numFmtId="0" fontId="57" fillId="41" borderId="51" applyNumberFormat="0" applyFont="0" applyAlignment="0" applyProtection="0"/>
    <xf numFmtId="0" fontId="43" fillId="7" borderId="32" applyNumberFormat="0" applyFont="0" applyAlignment="0" applyProtection="0"/>
    <xf numFmtId="0" fontId="43" fillId="7" borderId="32" applyNumberFormat="0" applyFont="0" applyAlignment="0" applyProtection="0"/>
    <xf numFmtId="0" fontId="9" fillId="0" borderId="0"/>
    <xf numFmtId="0" fontId="219" fillId="0" borderId="55" applyNumberFormat="0" applyFill="0" applyAlignment="0" applyProtection="0"/>
    <xf numFmtId="0" fontId="105" fillId="0" borderId="0"/>
    <xf numFmtId="0" fontId="9" fillId="0" borderId="0"/>
    <xf numFmtId="0" fontId="105" fillId="0" borderId="0" applyProtection="0"/>
    <xf numFmtId="0" fontId="105" fillId="0" borderId="0" applyProtection="0"/>
    <xf numFmtId="0" fontId="9" fillId="0" borderId="0"/>
    <xf numFmtId="0" fontId="9" fillId="0" borderId="0"/>
    <xf numFmtId="0" fontId="154" fillId="0" borderId="0" applyNumberFormat="0" applyFill="0" applyBorder="0" applyAlignment="0" applyProtection="0"/>
    <xf numFmtId="0" fontId="154" fillId="0" borderId="0" applyNumberFormat="0" applyFill="0" applyBorder="0" applyAlignment="0" applyProtection="0"/>
    <xf numFmtId="0" fontId="114" fillId="0" borderId="0" applyNumberFormat="0" applyFill="0" applyBorder="0" applyAlignment="0" applyProtection="0"/>
    <xf numFmtId="0" fontId="53" fillId="0" borderId="0" applyNumberFormat="0" applyFill="0" applyBorder="0" applyAlignment="0" applyProtection="0"/>
    <xf numFmtId="0" fontId="9" fillId="0" borderId="0"/>
    <xf numFmtId="0" fontId="9" fillId="0" borderId="0"/>
    <xf numFmtId="0" fontId="9" fillId="0" borderId="0"/>
    <xf numFmtId="0" fontId="9" fillId="0" borderId="0"/>
    <xf numFmtId="0" fontId="154" fillId="0" borderId="0" applyProtection="0"/>
    <xf numFmtId="0" fontId="9" fillId="0" borderId="0"/>
    <xf numFmtId="0" fontId="9" fillId="0" borderId="0"/>
    <xf numFmtId="0" fontId="220" fillId="36" borderId="43" applyNumberFormat="0" applyAlignment="0" applyProtection="0"/>
    <xf numFmtId="0" fontId="221" fillId="5" borderId="30" applyNumberFormat="0" applyAlignment="0" applyProtection="0"/>
    <xf numFmtId="0" fontId="9" fillId="0" borderId="0"/>
    <xf numFmtId="0" fontId="9" fillId="0" borderId="0"/>
    <xf numFmtId="0" fontId="9" fillId="0" borderId="0"/>
    <xf numFmtId="0" fontId="161" fillId="43" borderId="0"/>
    <xf numFmtId="0" fontId="161" fillId="43" borderId="0"/>
    <xf numFmtId="0" fontId="161" fillId="43" borderId="0"/>
    <xf numFmtId="0" fontId="9" fillId="0" borderId="0"/>
    <xf numFmtId="320" fontId="9" fillId="0" borderId="0" applyFont="0" applyFill="0" applyBorder="0" applyAlignment="0" applyProtection="0"/>
    <xf numFmtId="320" fontId="9" fillId="0" borderId="0" applyFont="0" applyFill="0" applyBorder="0" applyAlignment="0" applyProtection="0"/>
    <xf numFmtId="320" fontId="9" fillId="0" borderId="0" applyFont="0" applyFill="0" applyBorder="0" applyAlignment="0" applyProtection="0"/>
    <xf numFmtId="320" fontId="9" fillId="0" borderId="0" applyFont="0" applyFill="0" applyBorder="0" applyAlignment="0" applyProtection="0"/>
    <xf numFmtId="320" fontId="9" fillId="0" borderId="0" applyFont="0" applyFill="0" applyBorder="0" applyAlignment="0" applyProtection="0"/>
    <xf numFmtId="320" fontId="9" fillId="0" borderId="0" applyFont="0" applyFill="0" applyBorder="0" applyAlignment="0" applyProtection="0"/>
    <xf numFmtId="320" fontId="9" fillId="0" borderId="0" applyFont="0" applyFill="0" applyBorder="0" applyAlignment="0" applyProtection="0"/>
    <xf numFmtId="320" fontId="9" fillId="0" borderId="0" applyFont="0" applyFill="0" applyBorder="0" applyAlignment="0" applyProtection="0"/>
    <xf numFmtId="320" fontId="9" fillId="0" borderId="0" applyFont="0" applyFill="0" applyBorder="0" applyAlignment="0" applyProtection="0"/>
    <xf numFmtId="320" fontId="9" fillId="0" borderId="0" applyFont="0" applyFill="0" applyBorder="0" applyAlignment="0" applyProtection="0"/>
    <xf numFmtId="320" fontId="9" fillId="0" borderId="0" applyFont="0" applyFill="0" applyBorder="0" applyAlignment="0" applyProtection="0"/>
    <xf numFmtId="320" fontId="9" fillId="0" borderId="0" applyFont="0" applyFill="0" applyBorder="0" applyAlignment="0" applyProtection="0"/>
    <xf numFmtId="320" fontId="9" fillId="0" borderId="0" applyFont="0" applyFill="0" applyBorder="0" applyAlignment="0" applyProtection="0"/>
    <xf numFmtId="320" fontId="9" fillId="0" borderId="0" applyFont="0" applyFill="0" applyBorder="0" applyAlignment="0" applyProtection="0"/>
    <xf numFmtId="320" fontId="9" fillId="0" borderId="0" applyFont="0" applyFill="0" applyBorder="0" applyAlignment="0" applyProtection="0"/>
    <xf numFmtId="0" fontId="9" fillId="0" borderId="0"/>
    <xf numFmtId="14" fontId="147" fillId="0" borderId="0">
      <alignment horizontal="center" wrapText="1"/>
      <protection locked="0"/>
    </xf>
    <xf numFmtId="332" fontId="154" fillId="0" borderId="0" applyFont="0" applyFill="0" applyBorder="0" applyAlignment="0" applyProtection="0"/>
    <xf numFmtId="333" fontId="6" fillId="0" borderId="0" applyFont="0" applyFill="0" applyBorder="0" applyAlignment="0" applyProtection="0"/>
    <xf numFmtId="334" fontId="160" fillId="0" borderId="0" applyFont="0" applyFill="0" applyBorder="0" applyAlignment="0" applyProtection="0"/>
    <xf numFmtId="335" fontId="9" fillId="0" borderId="0" applyFont="0" applyFill="0" applyBorder="0" applyAlignment="0" applyProtection="0"/>
    <xf numFmtId="335" fontId="9" fillId="0" borderId="0" applyFont="0" applyFill="0" applyBorder="0" applyAlignment="0" applyProtection="0"/>
    <xf numFmtId="335" fontId="9" fillId="0" borderId="0" applyFont="0" applyFill="0" applyBorder="0" applyAlignment="0" applyProtection="0"/>
    <xf numFmtId="335" fontId="9" fillId="0" borderId="0" applyFont="0" applyFill="0" applyBorder="0" applyAlignment="0" applyProtection="0"/>
    <xf numFmtId="335" fontId="9" fillId="0" borderId="0" applyFont="0" applyFill="0" applyBorder="0" applyAlignment="0" applyProtection="0"/>
    <xf numFmtId="335" fontId="9" fillId="0" borderId="0" applyFont="0" applyFill="0" applyBorder="0" applyAlignment="0" applyProtection="0"/>
    <xf numFmtId="335" fontId="9" fillId="0" borderId="0" applyFont="0" applyFill="0" applyBorder="0" applyAlignment="0" applyProtection="0"/>
    <xf numFmtId="335" fontId="9" fillId="0" borderId="0" applyFont="0" applyFill="0" applyBorder="0" applyAlignment="0" applyProtection="0"/>
    <xf numFmtId="335" fontId="9" fillId="0" borderId="0" applyFont="0" applyFill="0" applyBorder="0" applyAlignment="0" applyProtection="0"/>
    <xf numFmtId="335" fontId="9" fillId="0" borderId="0" applyFont="0" applyFill="0" applyBorder="0" applyAlignment="0" applyProtection="0"/>
    <xf numFmtId="335" fontId="9" fillId="0" borderId="0" applyFont="0" applyFill="0" applyBorder="0" applyAlignment="0" applyProtection="0"/>
    <xf numFmtId="335" fontId="9" fillId="0" borderId="0" applyFont="0" applyFill="0" applyBorder="0" applyAlignment="0" applyProtection="0"/>
    <xf numFmtId="335" fontId="9" fillId="0" borderId="0" applyFont="0" applyFill="0" applyBorder="0" applyAlignment="0" applyProtection="0"/>
    <xf numFmtId="335" fontId="9" fillId="0" borderId="0" applyFont="0" applyFill="0" applyBorder="0" applyAlignment="0" applyProtection="0"/>
    <xf numFmtId="335" fontId="9" fillId="0" borderId="0" applyFont="0" applyFill="0" applyBorder="0" applyAlignment="0" applyProtection="0"/>
    <xf numFmtId="0" fontId="9" fillId="0" borderId="0"/>
    <xf numFmtId="258" fontId="9" fillId="0" borderId="0" applyFont="0" applyFill="0" applyBorder="0" applyAlignment="0" applyProtection="0"/>
    <xf numFmtId="258" fontId="9" fillId="0" borderId="0" applyFont="0" applyFill="0" applyBorder="0" applyAlignment="0" applyProtection="0"/>
    <xf numFmtId="258" fontId="9" fillId="0" borderId="0" applyFont="0" applyFill="0" applyBorder="0" applyAlignment="0" applyProtection="0"/>
    <xf numFmtId="258" fontId="9" fillId="0" borderId="0" applyFont="0" applyFill="0" applyBorder="0" applyAlignment="0" applyProtection="0"/>
    <xf numFmtId="258" fontId="9" fillId="0" borderId="0" applyFont="0" applyFill="0" applyBorder="0" applyAlignment="0" applyProtection="0"/>
    <xf numFmtId="258" fontId="9" fillId="0" borderId="0" applyFont="0" applyFill="0" applyBorder="0" applyAlignment="0" applyProtection="0"/>
    <xf numFmtId="258" fontId="9" fillId="0" borderId="0" applyFont="0" applyFill="0" applyBorder="0" applyAlignment="0" applyProtection="0"/>
    <xf numFmtId="258" fontId="9" fillId="0" borderId="0" applyFont="0" applyFill="0" applyBorder="0" applyAlignment="0" applyProtection="0"/>
    <xf numFmtId="258" fontId="9" fillId="0" borderId="0" applyFont="0" applyFill="0" applyBorder="0" applyAlignment="0" applyProtection="0"/>
    <xf numFmtId="258" fontId="9" fillId="0" borderId="0" applyFont="0" applyFill="0" applyBorder="0" applyAlignment="0" applyProtection="0"/>
    <xf numFmtId="258" fontId="9" fillId="0" borderId="0" applyFont="0" applyFill="0" applyBorder="0" applyAlignment="0" applyProtection="0"/>
    <xf numFmtId="258" fontId="9" fillId="0" borderId="0" applyFont="0" applyFill="0" applyBorder="0" applyAlignment="0" applyProtection="0"/>
    <xf numFmtId="258" fontId="9" fillId="0" borderId="0" applyFont="0" applyFill="0" applyBorder="0" applyAlignment="0" applyProtection="0"/>
    <xf numFmtId="258" fontId="9" fillId="0" borderId="0" applyFont="0" applyFill="0" applyBorder="0" applyAlignment="0" applyProtection="0"/>
    <xf numFmtId="258" fontId="9" fillId="0" borderId="0" applyFont="0" applyFill="0" applyBorder="0" applyAlignment="0" applyProtection="0"/>
    <xf numFmtId="0" fontId="9" fillId="0" borderId="0"/>
    <xf numFmtId="336" fontId="9" fillId="0" borderId="0" applyFont="0" applyFill="0" applyBorder="0" applyAlignment="0" applyProtection="0"/>
    <xf numFmtId="336" fontId="9" fillId="0" borderId="0" applyFont="0" applyFill="0" applyBorder="0" applyAlignment="0" applyProtection="0"/>
    <xf numFmtId="336" fontId="9" fillId="0" borderId="0" applyFont="0" applyFill="0" applyBorder="0" applyAlignment="0" applyProtection="0"/>
    <xf numFmtId="336" fontId="9" fillId="0" borderId="0" applyFont="0" applyFill="0" applyBorder="0" applyAlignment="0" applyProtection="0"/>
    <xf numFmtId="336" fontId="9" fillId="0" borderId="0" applyFont="0" applyFill="0" applyBorder="0" applyAlignment="0" applyProtection="0"/>
    <xf numFmtId="336" fontId="9" fillId="0" borderId="0" applyFont="0" applyFill="0" applyBorder="0" applyAlignment="0" applyProtection="0"/>
    <xf numFmtId="336" fontId="9" fillId="0" borderId="0" applyFont="0" applyFill="0" applyBorder="0" applyAlignment="0" applyProtection="0"/>
    <xf numFmtId="336" fontId="9" fillId="0" borderId="0" applyFont="0" applyFill="0" applyBorder="0" applyAlignment="0" applyProtection="0"/>
    <xf numFmtId="336" fontId="9" fillId="0" borderId="0" applyFont="0" applyFill="0" applyBorder="0" applyAlignment="0" applyProtection="0"/>
    <xf numFmtId="336" fontId="9" fillId="0" borderId="0" applyFont="0" applyFill="0" applyBorder="0" applyAlignment="0" applyProtection="0"/>
    <xf numFmtId="336" fontId="9" fillId="0" borderId="0" applyFont="0" applyFill="0" applyBorder="0" applyAlignment="0" applyProtection="0"/>
    <xf numFmtId="336" fontId="9" fillId="0" borderId="0" applyFont="0" applyFill="0" applyBorder="0" applyAlignment="0" applyProtection="0"/>
    <xf numFmtId="336" fontId="9" fillId="0" borderId="0" applyFont="0" applyFill="0" applyBorder="0" applyAlignment="0" applyProtection="0"/>
    <xf numFmtId="336" fontId="9" fillId="0" borderId="0" applyFont="0" applyFill="0" applyBorder="0" applyAlignment="0" applyProtection="0"/>
    <xf numFmtId="336" fontId="9" fillId="0" borderId="0" applyFont="0" applyFill="0" applyBorder="0" applyAlignment="0" applyProtection="0"/>
    <xf numFmtId="0" fontId="9" fillId="0" borderId="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100" fillId="0" borderId="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337" fontId="160" fillId="0" borderId="0" applyFont="0" applyFill="0" applyBorder="0" applyAlignment="0" applyProtection="0"/>
    <xf numFmtId="338" fontId="6" fillId="0" borderId="0" applyFont="0" applyFill="0" applyBorder="0" applyAlignment="0" applyProtection="0"/>
    <xf numFmtId="339" fontId="160" fillId="0" borderId="0" applyFont="0" applyFill="0" applyBorder="0" applyAlignment="0" applyProtection="0"/>
    <xf numFmtId="340" fontId="6" fillId="0" borderId="0" applyFont="0" applyFill="0" applyBorder="0" applyAlignment="0" applyProtection="0"/>
    <xf numFmtId="341" fontId="160" fillId="0" borderId="0" applyFont="0" applyFill="0" applyBorder="0" applyAlignment="0" applyProtection="0"/>
    <xf numFmtId="342" fontId="6"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3" fillId="0" borderId="0" applyFont="0" applyFill="0" applyBorder="0" applyAlignment="0" applyProtection="0"/>
    <xf numFmtId="9" fontId="8" fillId="0" borderId="0" applyFont="0" applyFill="0" applyBorder="0" applyAlignment="0" applyProtection="0"/>
    <xf numFmtId="9" fontId="4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6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53" fillId="0" borderId="0" applyFont="0" applyFill="0" applyBorder="0" applyAlignment="0" applyProtection="0"/>
    <xf numFmtId="9" fontId="9" fillId="0" borderId="0" applyFont="0" applyFill="0" applyBorder="0" applyAlignment="0" applyProtection="0"/>
    <xf numFmtId="9" fontId="43" fillId="0" borderId="0" applyFont="0" applyFill="0" applyBorder="0" applyAlignment="0" applyProtection="0"/>
    <xf numFmtId="9" fontId="100"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0" fontId="9" fillId="0" borderId="0"/>
    <xf numFmtId="9" fontId="37" fillId="0" borderId="58" applyNumberFormat="0" applyBorder="0"/>
    <xf numFmtId="0" fontId="9" fillId="0" borderId="0"/>
    <xf numFmtId="259" fontId="9" fillId="0" borderId="0" applyFill="0" applyBorder="0" applyAlignment="0"/>
    <xf numFmtId="259" fontId="9" fillId="0" borderId="0" applyFill="0" applyBorder="0" applyAlignment="0"/>
    <xf numFmtId="259" fontId="9" fillId="0" borderId="0" applyFill="0" applyBorder="0" applyAlignment="0"/>
    <xf numFmtId="259" fontId="9" fillId="0" borderId="0" applyFill="0" applyBorder="0" applyAlignment="0"/>
    <xf numFmtId="259" fontId="9" fillId="0" borderId="0" applyFill="0" applyBorder="0" applyAlignment="0"/>
    <xf numFmtId="259" fontId="9" fillId="0" borderId="0" applyFill="0" applyBorder="0" applyAlignment="0"/>
    <xf numFmtId="259" fontId="9" fillId="0" borderId="0" applyFill="0" applyBorder="0" applyAlignment="0"/>
    <xf numFmtId="259" fontId="9" fillId="0" borderId="0" applyFill="0" applyBorder="0" applyAlignment="0"/>
    <xf numFmtId="259" fontId="9" fillId="0" borderId="0" applyFill="0" applyBorder="0" applyAlignment="0"/>
    <xf numFmtId="259" fontId="9" fillId="0" borderId="0" applyFill="0" applyBorder="0" applyAlignment="0"/>
    <xf numFmtId="259" fontId="9" fillId="0" borderId="0" applyFill="0" applyBorder="0" applyAlignment="0"/>
    <xf numFmtId="259" fontId="9" fillId="0" borderId="0" applyFill="0" applyBorder="0" applyAlignment="0"/>
    <xf numFmtId="259" fontId="9" fillId="0" borderId="0" applyFill="0" applyBorder="0" applyAlignment="0"/>
    <xf numFmtId="259" fontId="9" fillId="0" borderId="0" applyFill="0" applyBorder="0" applyAlignment="0"/>
    <xf numFmtId="259" fontId="9" fillId="0" borderId="0" applyFill="0" applyBorder="0" applyAlignment="0"/>
    <xf numFmtId="0" fontId="9" fillId="0" borderId="0"/>
    <xf numFmtId="255" fontId="9" fillId="0" borderId="0" applyFill="0" applyBorder="0" applyAlignment="0"/>
    <xf numFmtId="255" fontId="9" fillId="0" borderId="0" applyFill="0" applyBorder="0" applyAlignment="0"/>
    <xf numFmtId="255" fontId="9" fillId="0" borderId="0" applyFill="0" applyBorder="0" applyAlignment="0"/>
    <xf numFmtId="255" fontId="9" fillId="0" borderId="0" applyFill="0" applyBorder="0" applyAlignment="0"/>
    <xf numFmtId="255" fontId="9" fillId="0" borderId="0" applyFill="0" applyBorder="0" applyAlignment="0"/>
    <xf numFmtId="255" fontId="9" fillId="0" borderId="0" applyFill="0" applyBorder="0" applyAlignment="0"/>
    <xf numFmtId="255" fontId="9" fillId="0" borderId="0" applyFill="0" applyBorder="0" applyAlignment="0"/>
    <xf numFmtId="255" fontId="9" fillId="0" borderId="0" applyFill="0" applyBorder="0" applyAlignment="0"/>
    <xf numFmtId="255" fontId="9" fillId="0" borderId="0" applyFill="0" applyBorder="0" applyAlignment="0"/>
    <xf numFmtId="255" fontId="9" fillId="0" borderId="0" applyFill="0" applyBorder="0" applyAlignment="0"/>
    <xf numFmtId="255" fontId="9" fillId="0" borderId="0" applyFill="0" applyBorder="0" applyAlignment="0"/>
    <xf numFmtId="255" fontId="9" fillId="0" borderId="0" applyFill="0" applyBorder="0" applyAlignment="0"/>
    <xf numFmtId="255" fontId="9" fillId="0" borderId="0" applyFill="0" applyBorder="0" applyAlignment="0"/>
    <xf numFmtId="255" fontId="9" fillId="0" borderId="0" applyFill="0" applyBorder="0" applyAlignment="0"/>
    <xf numFmtId="255" fontId="9" fillId="0" borderId="0" applyFill="0" applyBorder="0" applyAlignment="0"/>
    <xf numFmtId="0" fontId="9" fillId="0" borderId="0"/>
    <xf numFmtId="259" fontId="9" fillId="0" borderId="0" applyFill="0" applyBorder="0" applyAlignment="0"/>
    <xf numFmtId="259" fontId="9" fillId="0" borderId="0" applyFill="0" applyBorder="0" applyAlignment="0"/>
    <xf numFmtId="259" fontId="9" fillId="0" borderId="0" applyFill="0" applyBorder="0" applyAlignment="0"/>
    <xf numFmtId="259" fontId="9" fillId="0" borderId="0" applyFill="0" applyBorder="0" applyAlignment="0"/>
    <xf numFmtId="259" fontId="9" fillId="0" borderId="0" applyFill="0" applyBorder="0" applyAlignment="0"/>
    <xf numFmtId="259" fontId="9" fillId="0" borderId="0" applyFill="0" applyBorder="0" applyAlignment="0"/>
    <xf numFmtId="259" fontId="9" fillId="0" borderId="0" applyFill="0" applyBorder="0" applyAlignment="0"/>
    <xf numFmtId="259" fontId="9" fillId="0" borderId="0" applyFill="0" applyBorder="0" applyAlignment="0"/>
    <xf numFmtId="259" fontId="9" fillId="0" borderId="0" applyFill="0" applyBorder="0" applyAlignment="0"/>
    <xf numFmtId="259" fontId="9" fillId="0" borderId="0" applyFill="0" applyBorder="0" applyAlignment="0"/>
    <xf numFmtId="259" fontId="9" fillId="0" borderId="0" applyFill="0" applyBorder="0" applyAlignment="0"/>
    <xf numFmtId="259" fontId="9" fillId="0" borderId="0" applyFill="0" applyBorder="0" applyAlignment="0"/>
    <xf numFmtId="259" fontId="9" fillId="0" borderId="0" applyFill="0" applyBorder="0" applyAlignment="0"/>
    <xf numFmtId="259" fontId="9" fillId="0" borderId="0" applyFill="0" applyBorder="0" applyAlignment="0"/>
    <xf numFmtId="259" fontId="9" fillId="0" borderId="0" applyFill="0" applyBorder="0" applyAlignment="0"/>
    <xf numFmtId="0" fontId="9" fillId="0" borderId="0"/>
    <xf numFmtId="260" fontId="9" fillId="0" borderId="0" applyFill="0" applyBorder="0" applyAlignment="0"/>
    <xf numFmtId="260" fontId="9" fillId="0" borderId="0" applyFill="0" applyBorder="0" applyAlignment="0"/>
    <xf numFmtId="260" fontId="9" fillId="0" borderId="0" applyFill="0" applyBorder="0" applyAlignment="0"/>
    <xf numFmtId="260" fontId="9" fillId="0" borderId="0" applyFill="0" applyBorder="0" applyAlignment="0"/>
    <xf numFmtId="260" fontId="9" fillId="0" borderId="0" applyFill="0" applyBorder="0" applyAlignment="0"/>
    <xf numFmtId="260" fontId="9" fillId="0" borderId="0" applyFill="0" applyBorder="0" applyAlignment="0"/>
    <xf numFmtId="260" fontId="9" fillId="0" borderId="0" applyFill="0" applyBorder="0" applyAlignment="0"/>
    <xf numFmtId="260" fontId="9" fillId="0" borderId="0" applyFill="0" applyBorder="0" applyAlignment="0"/>
    <xf numFmtId="260" fontId="9" fillId="0" borderId="0" applyFill="0" applyBorder="0" applyAlignment="0"/>
    <xf numFmtId="260" fontId="9" fillId="0" borderId="0" applyFill="0" applyBorder="0" applyAlignment="0"/>
    <xf numFmtId="260" fontId="9" fillId="0" borderId="0" applyFill="0" applyBorder="0" applyAlignment="0"/>
    <xf numFmtId="260" fontId="9" fillId="0" borderId="0" applyFill="0" applyBorder="0" applyAlignment="0"/>
    <xf numFmtId="260" fontId="9" fillId="0" borderId="0" applyFill="0" applyBorder="0" applyAlignment="0"/>
    <xf numFmtId="260" fontId="9" fillId="0" borderId="0" applyFill="0" applyBorder="0" applyAlignment="0"/>
    <xf numFmtId="260" fontId="9" fillId="0" borderId="0" applyFill="0" applyBorder="0" applyAlignment="0"/>
    <xf numFmtId="0" fontId="9" fillId="0" borderId="0"/>
    <xf numFmtId="255" fontId="9" fillId="0" borderId="0" applyFill="0" applyBorder="0" applyAlignment="0"/>
    <xf numFmtId="255" fontId="9" fillId="0" borderId="0" applyFill="0" applyBorder="0" applyAlignment="0"/>
    <xf numFmtId="255" fontId="9" fillId="0" borderId="0" applyFill="0" applyBorder="0" applyAlignment="0"/>
    <xf numFmtId="255" fontId="9" fillId="0" borderId="0" applyFill="0" applyBorder="0" applyAlignment="0"/>
    <xf numFmtId="255" fontId="9" fillId="0" borderId="0" applyFill="0" applyBorder="0" applyAlignment="0"/>
    <xf numFmtId="255" fontId="9" fillId="0" borderId="0" applyFill="0" applyBorder="0" applyAlignment="0"/>
    <xf numFmtId="255" fontId="9" fillId="0" borderId="0" applyFill="0" applyBorder="0" applyAlignment="0"/>
    <xf numFmtId="255" fontId="9" fillId="0" borderId="0" applyFill="0" applyBorder="0" applyAlignment="0"/>
    <xf numFmtId="255" fontId="9" fillId="0" borderId="0" applyFill="0" applyBorder="0" applyAlignment="0"/>
    <xf numFmtId="255" fontId="9" fillId="0" borderId="0" applyFill="0" applyBorder="0" applyAlignment="0"/>
    <xf numFmtId="255" fontId="9" fillId="0" borderId="0" applyFill="0" applyBorder="0" applyAlignment="0"/>
    <xf numFmtId="255" fontId="9" fillId="0" borderId="0" applyFill="0" applyBorder="0" applyAlignment="0"/>
    <xf numFmtId="255" fontId="9" fillId="0" borderId="0" applyFill="0" applyBorder="0" applyAlignment="0"/>
    <xf numFmtId="255" fontId="9" fillId="0" borderId="0" applyFill="0" applyBorder="0" applyAlignment="0"/>
    <xf numFmtId="255" fontId="9" fillId="0" borderId="0" applyFill="0" applyBorder="0" applyAlignment="0"/>
    <xf numFmtId="0" fontId="9" fillId="0" borderId="0"/>
    <xf numFmtId="0" fontId="222" fillId="0" borderId="0"/>
    <xf numFmtId="0" fontId="9" fillId="0" borderId="0"/>
    <xf numFmtId="0" fontId="9" fillId="0" borderId="0"/>
    <xf numFmtId="1" fontId="57" fillId="0" borderId="8" applyNumberFormat="0" applyFill="0" applyAlignment="0" applyProtection="0">
      <alignment horizontal="center" vertical="center"/>
    </xf>
    <xf numFmtId="0" fontId="9" fillId="0" borderId="0"/>
    <xf numFmtId="0" fontId="223" fillId="49" borderId="0" applyNumberFormat="0" applyFont="0" applyBorder="0" applyAlignment="0">
      <alignment horizontal="center"/>
    </xf>
    <xf numFmtId="0" fontId="9" fillId="0" borderId="0"/>
    <xf numFmtId="0" fontId="202" fillId="0" borderId="0"/>
    <xf numFmtId="0" fontId="9" fillId="0" borderId="0"/>
    <xf numFmtId="0" fontId="9" fillId="0" borderId="0"/>
    <xf numFmtId="245" fontId="112" fillId="0" borderId="0" applyFont="0" applyFill="0" applyBorder="0" applyAlignment="0" applyProtection="0"/>
    <xf numFmtId="0" fontId="53" fillId="0" borderId="0" applyNumberFormat="0" applyFill="0" applyBorder="0" applyAlignment="0" applyProtection="0"/>
    <xf numFmtId="0" fontId="9" fillId="0" borderId="0"/>
    <xf numFmtId="0" fontId="53" fillId="0" borderId="0" applyProtection="0"/>
    <xf numFmtId="0" fontId="9" fillId="0" borderId="0"/>
    <xf numFmtId="41" fontId="100" fillId="0" borderId="0" applyProtection="0"/>
    <xf numFmtId="244" fontId="112" fillId="0" borderId="0" applyFont="0" applyFill="0" applyBorder="0" applyAlignment="0" applyProtection="0"/>
    <xf numFmtId="0" fontId="9" fillId="0" borderId="0"/>
    <xf numFmtId="4" fontId="224" fillId="50" borderId="59" applyNumberFormat="0" applyProtection="0">
      <alignment vertical="center"/>
    </xf>
    <xf numFmtId="0" fontId="9" fillId="0" borderId="0"/>
    <xf numFmtId="4" fontId="225" fillId="50" borderId="59" applyNumberFormat="0" applyProtection="0">
      <alignment vertical="center"/>
    </xf>
    <xf numFmtId="0" fontId="9" fillId="0" borderId="0"/>
    <xf numFmtId="4" fontId="226" fillId="50" borderId="59" applyNumberFormat="0" applyProtection="0">
      <alignment horizontal="left" vertical="center" indent="1"/>
    </xf>
    <xf numFmtId="0" fontId="9" fillId="0" borderId="0"/>
    <xf numFmtId="4" fontId="226" fillId="51" borderId="0" applyNumberFormat="0" applyProtection="0">
      <alignment horizontal="left" vertical="center" indent="1"/>
    </xf>
    <xf numFmtId="0" fontId="9" fillId="0" borderId="0"/>
    <xf numFmtId="4" fontId="226" fillId="52" borderId="59" applyNumberFormat="0" applyProtection="0">
      <alignment horizontal="right" vertical="center"/>
    </xf>
    <xf numFmtId="0" fontId="9" fillId="0" borderId="0"/>
    <xf numFmtId="4" fontId="226" fillId="53" borderId="59" applyNumberFormat="0" applyProtection="0">
      <alignment horizontal="right" vertical="center"/>
    </xf>
    <xf numFmtId="0" fontId="9" fillId="0" borderId="0"/>
    <xf numFmtId="4" fontId="226" fillId="54" borderId="59" applyNumberFormat="0" applyProtection="0">
      <alignment horizontal="right" vertical="center"/>
    </xf>
    <xf numFmtId="0" fontId="9" fillId="0" borderId="0"/>
    <xf numFmtId="4" fontId="226" fillId="55" borderId="59" applyNumberFormat="0" applyProtection="0">
      <alignment horizontal="right" vertical="center"/>
    </xf>
    <xf numFmtId="0" fontId="9" fillId="0" borderId="0"/>
    <xf numFmtId="4" fontId="226" fillId="56" borderId="59" applyNumberFormat="0" applyProtection="0">
      <alignment horizontal="right" vertical="center"/>
    </xf>
    <xf numFmtId="0" fontId="9" fillId="0" borderId="0"/>
    <xf numFmtId="4" fontId="226" fillId="57" borderId="59" applyNumberFormat="0" applyProtection="0">
      <alignment horizontal="right" vertical="center"/>
    </xf>
    <xf numFmtId="0" fontId="9" fillId="0" borderId="0"/>
    <xf numFmtId="4" fontId="226" fillId="58" borderId="59" applyNumberFormat="0" applyProtection="0">
      <alignment horizontal="right" vertical="center"/>
    </xf>
    <xf numFmtId="0" fontId="9" fillId="0" borderId="0"/>
    <xf numFmtId="4" fontId="226" fillId="59" borderId="59" applyNumberFormat="0" applyProtection="0">
      <alignment horizontal="right" vertical="center"/>
    </xf>
    <xf numFmtId="0" fontId="9" fillId="0" borderId="0"/>
    <xf numFmtId="4" fontId="226" fillId="60" borderId="59" applyNumberFormat="0" applyProtection="0">
      <alignment horizontal="right" vertical="center"/>
    </xf>
    <xf numFmtId="0" fontId="9" fillId="0" borderId="0"/>
    <xf numFmtId="4" fontId="224" fillId="61" borderId="60" applyNumberFormat="0" applyProtection="0">
      <alignment horizontal="left" vertical="center" indent="1"/>
    </xf>
    <xf numFmtId="0" fontId="9" fillId="0" borderId="0"/>
    <xf numFmtId="4" fontId="224" fillId="62" borderId="0" applyNumberFormat="0" applyProtection="0">
      <alignment horizontal="left" vertical="center" indent="1"/>
    </xf>
    <xf numFmtId="0" fontId="9" fillId="0" borderId="0"/>
    <xf numFmtId="4" fontId="224" fillId="51" borderId="0" applyNumberFormat="0" applyProtection="0">
      <alignment horizontal="left" vertical="center" indent="1"/>
    </xf>
    <xf numFmtId="0" fontId="9" fillId="0" borderId="0"/>
    <xf numFmtId="4" fontId="226" fillId="62" borderId="59" applyNumberFormat="0" applyProtection="0">
      <alignment horizontal="right" vertical="center"/>
    </xf>
    <xf numFmtId="0" fontId="9" fillId="0" borderId="0"/>
    <xf numFmtId="4" fontId="83" fillId="62" borderId="0" applyNumberFormat="0" applyProtection="0">
      <alignment horizontal="left" vertical="center" indent="1"/>
    </xf>
    <xf numFmtId="0" fontId="9" fillId="0" borderId="0"/>
    <xf numFmtId="4" fontId="83" fillId="51" borderId="0" applyNumberFormat="0" applyProtection="0">
      <alignment horizontal="left" vertical="center" indent="1"/>
    </xf>
    <xf numFmtId="0" fontId="9" fillId="0" borderId="0"/>
    <xf numFmtId="4" fontId="226" fillId="63" borderId="59" applyNumberFormat="0" applyProtection="0">
      <alignment vertical="center"/>
    </xf>
    <xf numFmtId="0" fontId="9" fillId="0" borderId="0"/>
    <xf numFmtId="4" fontId="227" fillId="63" borderId="59" applyNumberFormat="0" applyProtection="0">
      <alignment vertical="center"/>
    </xf>
    <xf numFmtId="0" fontId="9" fillId="0" borderId="0"/>
    <xf numFmtId="4" fontId="224" fillId="62" borderId="61" applyNumberFormat="0" applyProtection="0">
      <alignment horizontal="left" vertical="center" indent="1"/>
    </xf>
    <xf numFmtId="0" fontId="9" fillId="0" borderId="0"/>
    <xf numFmtId="4" fontId="226" fillId="63" borderId="59" applyNumberFormat="0" applyProtection="0">
      <alignment horizontal="right" vertical="center"/>
    </xf>
    <xf numFmtId="0" fontId="9" fillId="0" borderId="0"/>
    <xf numFmtId="4" fontId="227" fillId="63" borderId="59" applyNumberFormat="0" applyProtection="0">
      <alignment horizontal="right" vertical="center"/>
    </xf>
    <xf numFmtId="0" fontId="9" fillId="0" borderId="0"/>
    <xf numFmtId="4" fontId="224" fillId="62" borderId="59" applyNumberFormat="0" applyProtection="0">
      <alignment horizontal="left" vertical="center" indent="1"/>
    </xf>
    <xf numFmtId="0" fontId="9" fillId="0" borderId="0"/>
    <xf numFmtId="4" fontId="228" fillId="46" borderId="61" applyNumberFormat="0" applyProtection="0">
      <alignment horizontal="left" vertical="center" indent="1"/>
    </xf>
    <xf numFmtId="0" fontId="9" fillId="0" borderId="0"/>
    <xf numFmtId="4" fontId="229" fillId="63" borderId="59" applyNumberFormat="0" applyProtection="0">
      <alignment horizontal="right" vertical="center"/>
    </xf>
    <xf numFmtId="0" fontId="9" fillId="0" borderId="0"/>
    <xf numFmtId="0" fontId="9" fillId="0" borderId="0"/>
    <xf numFmtId="0" fontId="223" fillId="1" borderId="62" applyNumberFormat="0" applyFont="0" applyAlignment="0">
      <alignment horizontal="center"/>
    </xf>
    <xf numFmtId="0" fontId="223" fillId="1" borderId="62" applyNumberFormat="0" applyFont="0" applyAlignment="0">
      <alignment horizontal="center"/>
    </xf>
    <xf numFmtId="0" fontId="223" fillId="1" borderId="62" applyNumberFormat="0" applyFont="0" applyAlignment="0">
      <alignment horizontal="center"/>
    </xf>
    <xf numFmtId="0" fontId="230"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53" fillId="0" borderId="8">
      <alignment horizontal="center"/>
    </xf>
    <xf numFmtId="0" fontId="105" fillId="0" borderId="0" applyNumberFormat="0" applyFill="0" applyBorder="0" applyAlignment="0" applyProtection="0"/>
    <xf numFmtId="0" fontId="55" fillId="0" borderId="0"/>
    <xf numFmtId="0" fontId="55" fillId="0" borderId="0"/>
    <xf numFmtId="0" fontId="105" fillId="0" borderId="0" applyNumberFormat="0" applyFill="0" applyBorder="0" applyAlignment="0" applyProtection="0"/>
    <xf numFmtId="0" fontId="104" fillId="0" borderId="0" applyNumberFormat="0" applyFill="0" applyBorder="0" applyAlignment="0" applyProtection="0"/>
    <xf numFmtId="42" fontId="112" fillId="0" borderId="0" applyFont="0" applyFill="0" applyBorder="0" applyAlignment="0" applyProtection="0"/>
    <xf numFmtId="0" fontId="9" fillId="0" borderId="0"/>
    <xf numFmtId="244" fontId="112" fillId="0" borderId="0" applyFont="0" applyFill="0" applyBorder="0" applyAlignment="0" applyProtection="0"/>
    <xf numFmtId="176" fontId="112" fillId="0" borderId="0" applyFont="0" applyFill="0" applyBorder="0" applyAlignment="0" applyProtection="0"/>
    <xf numFmtId="243" fontId="112" fillId="0" borderId="0" applyFont="0" applyFill="0" applyBorder="0" applyAlignment="0" applyProtection="0"/>
    <xf numFmtId="41" fontId="112" fillId="0" borderId="0" applyFont="0" applyFill="0" applyBorder="0" applyAlignment="0" applyProtection="0"/>
    <xf numFmtId="245" fontId="112" fillId="0" borderId="0" applyFont="0" applyFill="0" applyBorder="0" applyAlignment="0" applyProtection="0"/>
    <xf numFmtId="246" fontId="112" fillId="0" borderId="0" applyFont="0" applyFill="0" applyBorder="0" applyAlignment="0" applyProtection="0"/>
    <xf numFmtId="243" fontId="112" fillId="0" borderId="0" applyFont="0" applyFill="0" applyBorder="0" applyAlignment="0" applyProtection="0"/>
    <xf numFmtId="243" fontId="112" fillId="0" borderId="0" applyFont="0" applyFill="0" applyBorder="0" applyAlignment="0" applyProtection="0"/>
    <xf numFmtId="240" fontId="112" fillId="0" borderId="0" applyFont="0" applyFill="0" applyBorder="0" applyAlignment="0" applyProtection="0"/>
    <xf numFmtId="41" fontId="112" fillId="0" borderId="0" applyFont="0" applyFill="0" applyBorder="0" applyAlignment="0" applyProtection="0"/>
    <xf numFmtId="41" fontId="112" fillId="0" borderId="0" applyFont="0" applyFill="0" applyBorder="0" applyAlignment="0" applyProtection="0"/>
    <xf numFmtId="0" fontId="9" fillId="0" borderId="0"/>
    <xf numFmtId="240" fontId="112" fillId="0" borderId="0" applyFont="0" applyFill="0" applyBorder="0" applyAlignment="0" applyProtection="0"/>
    <xf numFmtId="204" fontId="112" fillId="0" borderId="0" applyFont="0" applyFill="0" applyBorder="0" applyAlignment="0" applyProtection="0"/>
    <xf numFmtId="204" fontId="112" fillId="0" borderId="0" applyFont="0" applyFill="0" applyBorder="0" applyAlignment="0" applyProtection="0"/>
    <xf numFmtId="42" fontId="112" fillId="0" borderId="0" applyFont="0" applyFill="0" applyBorder="0" applyAlignment="0" applyProtection="0"/>
    <xf numFmtId="42" fontId="112" fillId="0" borderId="0" applyFont="0" applyFill="0" applyBorder="0" applyAlignment="0" applyProtection="0"/>
    <xf numFmtId="212" fontId="112" fillId="0" borderId="0" applyFont="0" applyFill="0" applyBorder="0" applyAlignment="0" applyProtection="0"/>
    <xf numFmtId="212" fontId="112" fillId="0" borderId="0" applyFont="0" applyFill="0" applyBorder="0" applyAlignment="0" applyProtection="0"/>
    <xf numFmtId="42" fontId="112" fillId="0" borderId="0" applyFont="0" applyFill="0" applyBorder="0" applyAlignment="0" applyProtection="0"/>
    <xf numFmtId="212" fontId="112" fillId="0" borderId="0" applyFont="0" applyFill="0" applyBorder="0" applyAlignment="0" applyProtection="0"/>
    <xf numFmtId="42" fontId="112" fillId="0" borderId="0" applyFont="0" applyFill="0" applyBorder="0" applyAlignment="0" applyProtection="0"/>
    <xf numFmtId="212" fontId="112" fillId="0" borderId="0" applyFont="0" applyFill="0" applyBorder="0" applyAlignment="0" applyProtection="0"/>
    <xf numFmtId="0" fontId="9" fillId="0" borderId="0"/>
    <xf numFmtId="240" fontId="112" fillId="0" borderId="0" applyFont="0" applyFill="0" applyBorder="0" applyAlignment="0" applyProtection="0"/>
    <xf numFmtId="208" fontId="112" fillId="0" borderId="0" applyFont="0" applyFill="0" applyBorder="0" applyAlignment="0" applyProtection="0"/>
    <xf numFmtId="230" fontId="112" fillId="0" borderId="0" applyFont="0" applyFill="0" applyBorder="0" applyAlignment="0" applyProtection="0"/>
    <xf numFmtId="230" fontId="112" fillId="0" borderId="0" applyFont="0" applyFill="0" applyBorder="0" applyAlignment="0" applyProtection="0"/>
    <xf numFmtId="230" fontId="112" fillId="0" borderId="0" applyFont="0" applyFill="0" applyBorder="0" applyAlignment="0" applyProtection="0"/>
    <xf numFmtId="208" fontId="97" fillId="0" borderId="0" applyFont="0" applyFill="0" applyBorder="0" applyAlignment="0" applyProtection="0"/>
    <xf numFmtId="230" fontId="112" fillId="0" borderId="0" applyFont="0" applyFill="0" applyBorder="0" applyAlignment="0" applyProtection="0"/>
    <xf numFmtId="208" fontId="112" fillId="0" borderId="0" applyFont="0" applyFill="0" applyBorder="0" applyAlignment="0" applyProtection="0"/>
    <xf numFmtId="234" fontId="112" fillId="0" borderId="0" applyFont="0" applyFill="0" applyBorder="0" applyAlignment="0" applyProtection="0"/>
    <xf numFmtId="212" fontId="112" fillId="0" borderId="0" applyFont="0" applyFill="0" applyBorder="0" applyAlignment="0" applyProtection="0"/>
    <xf numFmtId="212" fontId="112" fillId="0" borderId="0" applyFont="0" applyFill="0" applyBorder="0" applyAlignment="0" applyProtection="0"/>
    <xf numFmtId="0" fontId="9" fillId="0" borderId="0"/>
    <xf numFmtId="240" fontId="112" fillId="0" borderId="0" applyFont="0" applyFill="0" applyBorder="0" applyAlignment="0" applyProtection="0"/>
    <xf numFmtId="42" fontId="112" fillId="0" borderId="0" applyFont="0" applyFill="0" applyBorder="0" applyAlignment="0" applyProtection="0"/>
    <xf numFmtId="0" fontId="105" fillId="0" borderId="0"/>
    <xf numFmtId="343" fontId="114" fillId="0" borderId="0" applyFont="0" applyFill="0" applyBorder="0" applyAlignment="0" applyProtection="0"/>
    <xf numFmtId="204" fontId="112" fillId="0" borderId="0" applyFont="0" applyFill="0" applyBorder="0" applyAlignment="0" applyProtection="0"/>
    <xf numFmtId="204" fontId="112" fillId="0" borderId="0" applyFont="0" applyFill="0" applyBorder="0" applyAlignment="0" applyProtection="0"/>
    <xf numFmtId="42" fontId="112" fillId="0" borderId="0" applyFont="0" applyFill="0" applyBorder="0" applyAlignment="0" applyProtection="0"/>
    <xf numFmtId="42" fontId="112" fillId="0" borderId="0" applyFont="0" applyFill="0" applyBorder="0" applyAlignment="0" applyProtection="0"/>
    <xf numFmtId="212" fontId="112" fillId="0" borderId="0" applyFont="0" applyFill="0" applyBorder="0" applyAlignment="0" applyProtection="0"/>
    <xf numFmtId="212" fontId="112" fillId="0" borderId="0" applyFont="0" applyFill="0" applyBorder="0" applyAlignment="0" applyProtection="0"/>
    <xf numFmtId="42" fontId="112" fillId="0" borderId="0" applyFont="0" applyFill="0" applyBorder="0" applyAlignment="0" applyProtection="0"/>
    <xf numFmtId="0" fontId="9" fillId="0" borderId="0"/>
    <xf numFmtId="239" fontId="112" fillId="0" borderId="0" applyFont="0" applyFill="0" applyBorder="0" applyAlignment="0" applyProtection="0"/>
    <xf numFmtId="212" fontId="112" fillId="0" borderId="0" applyFont="0" applyFill="0" applyBorder="0" applyAlignment="0" applyProtection="0"/>
    <xf numFmtId="42" fontId="112" fillId="0" borderId="0" applyFont="0" applyFill="0" applyBorder="0" applyAlignment="0" applyProtection="0"/>
    <xf numFmtId="212" fontId="112" fillId="0" borderId="0" applyFont="0" applyFill="0" applyBorder="0" applyAlignment="0" applyProtection="0"/>
    <xf numFmtId="208" fontId="112" fillId="0" borderId="0" applyFont="0" applyFill="0" applyBorder="0" applyAlignment="0" applyProtection="0"/>
    <xf numFmtId="230" fontId="112" fillId="0" borderId="0" applyFont="0" applyFill="0" applyBorder="0" applyAlignment="0" applyProtection="0"/>
    <xf numFmtId="230" fontId="112" fillId="0" borderId="0" applyFont="0" applyFill="0" applyBorder="0" applyAlignment="0" applyProtection="0"/>
    <xf numFmtId="230" fontId="112" fillId="0" borderId="0" applyFont="0" applyFill="0" applyBorder="0" applyAlignment="0" applyProtection="0"/>
    <xf numFmtId="208" fontId="97" fillId="0" borderId="0" applyFont="0" applyFill="0" applyBorder="0" applyAlignment="0" applyProtection="0"/>
    <xf numFmtId="230" fontId="112" fillId="0" borderId="0" applyFont="0" applyFill="0" applyBorder="0" applyAlignment="0" applyProtection="0"/>
    <xf numFmtId="208" fontId="112" fillId="0" borderId="0" applyFont="0" applyFill="0" applyBorder="0" applyAlignment="0" applyProtection="0"/>
    <xf numFmtId="0" fontId="9" fillId="0" borderId="0"/>
    <xf numFmtId="239" fontId="112" fillId="0" borderId="0" applyFont="0" applyFill="0" applyBorder="0" applyAlignment="0" applyProtection="0"/>
    <xf numFmtId="234" fontId="112" fillId="0" borderId="0" applyFont="0" applyFill="0" applyBorder="0" applyAlignment="0" applyProtection="0"/>
    <xf numFmtId="212" fontId="112" fillId="0" borderId="0" applyFont="0" applyFill="0" applyBorder="0" applyAlignment="0" applyProtection="0"/>
    <xf numFmtId="212" fontId="112" fillId="0" borderId="0" applyFont="0" applyFill="0" applyBorder="0" applyAlignment="0" applyProtection="0"/>
    <xf numFmtId="42" fontId="112" fillId="0" borderId="0" applyFont="0" applyFill="0" applyBorder="0" applyAlignment="0" applyProtection="0"/>
    <xf numFmtId="0" fontId="105" fillId="0" borderId="0"/>
    <xf numFmtId="343" fontId="114" fillId="0" borderId="0" applyFont="0" applyFill="0" applyBorder="0" applyAlignment="0" applyProtection="0"/>
    <xf numFmtId="0" fontId="9" fillId="0" borderId="0"/>
    <xf numFmtId="240" fontId="112" fillId="0" borderId="0" applyFont="0" applyFill="0" applyBorder="0" applyAlignment="0" applyProtection="0"/>
    <xf numFmtId="0" fontId="9" fillId="0" borderId="0"/>
    <xf numFmtId="239" fontId="112" fillId="0" borderId="0" applyFont="0" applyFill="0" applyBorder="0" applyAlignment="0" applyProtection="0"/>
    <xf numFmtId="0" fontId="9" fillId="0" borderId="0"/>
    <xf numFmtId="240" fontId="112" fillId="0" borderId="0" applyFont="0" applyFill="0" applyBorder="0" applyAlignment="0" applyProtection="0"/>
    <xf numFmtId="0" fontId="9" fillId="0" borderId="0"/>
    <xf numFmtId="245" fontId="112" fillId="0" borderId="0" applyFont="0" applyFill="0" applyBorder="0" applyAlignment="0" applyProtection="0"/>
    <xf numFmtId="0" fontId="9" fillId="0" borderId="0"/>
    <xf numFmtId="236" fontId="112" fillId="0" borderId="0" applyFont="0" applyFill="0" applyBorder="0" applyAlignment="0" applyProtection="0"/>
    <xf numFmtId="0" fontId="9" fillId="0" borderId="0"/>
    <xf numFmtId="236" fontId="112" fillId="0" borderId="0" applyFont="0" applyFill="0" applyBorder="0" applyAlignment="0" applyProtection="0"/>
    <xf numFmtId="0" fontId="9" fillId="0" borderId="0"/>
    <xf numFmtId="238" fontId="112" fillId="0" borderId="0" applyFont="0" applyFill="0" applyBorder="0" applyAlignment="0" applyProtection="0"/>
    <xf numFmtId="0" fontId="9" fillId="0" borderId="0"/>
    <xf numFmtId="239" fontId="112" fillId="0" borderId="0" applyFont="0" applyFill="0" applyBorder="0" applyAlignment="0" applyProtection="0"/>
    <xf numFmtId="0" fontId="9" fillId="0" borderId="0"/>
    <xf numFmtId="240" fontId="112" fillId="0" borderId="0" applyFont="0" applyFill="0" applyBorder="0" applyAlignment="0" applyProtection="0"/>
    <xf numFmtId="0" fontId="9" fillId="0" borderId="0"/>
    <xf numFmtId="239" fontId="112" fillId="0" borderId="0" applyFont="0" applyFill="0" applyBorder="0" applyAlignment="0" applyProtection="0"/>
    <xf numFmtId="0" fontId="9" fillId="0" borderId="0"/>
    <xf numFmtId="239" fontId="112" fillId="0" borderId="0" applyFont="0" applyFill="0" applyBorder="0" applyAlignment="0" applyProtection="0"/>
    <xf numFmtId="0" fontId="9" fillId="0" borderId="0"/>
    <xf numFmtId="238" fontId="112" fillId="0" borderId="0" applyFont="0" applyFill="0" applyBorder="0" applyAlignment="0" applyProtection="0"/>
    <xf numFmtId="0" fontId="9" fillId="0" borderId="0"/>
    <xf numFmtId="240" fontId="97" fillId="0" borderId="0" applyFont="0" applyFill="0" applyBorder="0" applyAlignment="0" applyProtection="0"/>
    <xf numFmtId="0" fontId="9" fillId="0" borderId="0"/>
    <xf numFmtId="244" fontId="112" fillId="0" borderId="0" applyFont="0" applyFill="0" applyBorder="0" applyAlignment="0" applyProtection="0"/>
    <xf numFmtId="0" fontId="9" fillId="0" borderId="0"/>
    <xf numFmtId="240" fontId="112" fillId="0" borderId="0" applyFont="0" applyFill="0" applyBorder="0" applyAlignment="0" applyProtection="0"/>
    <xf numFmtId="0" fontId="9" fillId="0" borderId="0"/>
    <xf numFmtId="238" fontId="112" fillId="0" borderId="0" applyFont="0" applyFill="0" applyBorder="0" applyAlignment="0" applyProtection="0"/>
    <xf numFmtId="0" fontId="9" fillId="0" borderId="0"/>
    <xf numFmtId="240" fontId="112" fillId="0" borderId="0" applyFont="0" applyFill="0" applyBorder="0" applyAlignment="0" applyProtection="0"/>
    <xf numFmtId="0" fontId="9" fillId="0" borderId="0"/>
    <xf numFmtId="240" fontId="112" fillId="0" borderId="0" applyFont="0" applyFill="0" applyBorder="0" applyAlignment="0" applyProtection="0"/>
    <xf numFmtId="0" fontId="9" fillId="0" borderId="0"/>
    <xf numFmtId="239" fontId="112" fillId="0" borderId="0" applyFont="0" applyFill="0" applyBorder="0" applyAlignment="0" applyProtection="0"/>
    <xf numFmtId="0" fontId="9" fillId="0" borderId="0"/>
    <xf numFmtId="239" fontId="112" fillId="0" borderId="0" applyFont="0" applyFill="0" applyBorder="0" applyAlignment="0" applyProtection="0"/>
    <xf numFmtId="0" fontId="9" fillId="0" borderId="0"/>
    <xf numFmtId="240" fontId="112" fillId="0" borderId="0" applyFont="0" applyFill="0" applyBorder="0" applyAlignment="0" applyProtection="0"/>
    <xf numFmtId="0" fontId="9" fillId="0" borderId="0"/>
    <xf numFmtId="239" fontId="112" fillId="0" borderId="0" applyFont="0" applyFill="0" applyBorder="0" applyAlignment="0" applyProtection="0"/>
    <xf numFmtId="0" fontId="9" fillId="0" borderId="0"/>
    <xf numFmtId="0" fontId="9" fillId="0" borderId="0"/>
    <xf numFmtId="245" fontId="112" fillId="0" borderId="0" applyFont="0" applyFill="0" applyBorder="0" applyAlignment="0" applyProtection="0"/>
    <xf numFmtId="0" fontId="9" fillId="0" borderId="0"/>
    <xf numFmtId="210" fontId="112" fillId="0" borderId="0" applyFont="0" applyFill="0" applyBorder="0" applyAlignment="0" applyProtection="0"/>
    <xf numFmtId="0" fontId="9" fillId="0" borderId="0"/>
    <xf numFmtId="208" fontId="97" fillId="0" borderId="0" applyFont="0" applyFill="0" applyBorder="0" applyAlignment="0" applyProtection="0"/>
    <xf numFmtId="0" fontId="9" fillId="0" borderId="0"/>
    <xf numFmtId="239" fontId="112" fillId="0" borderId="0" applyFont="0" applyFill="0" applyBorder="0" applyAlignment="0" applyProtection="0"/>
    <xf numFmtId="0" fontId="9" fillId="0" borderId="0"/>
    <xf numFmtId="210" fontId="112" fillId="0" borderId="0" applyFont="0" applyFill="0" applyBorder="0" applyAlignment="0" applyProtection="0"/>
    <xf numFmtId="0" fontId="9" fillId="0" borderId="0"/>
    <xf numFmtId="210" fontId="112" fillId="0" borderId="0" applyFont="0" applyFill="0" applyBorder="0" applyAlignment="0" applyProtection="0"/>
    <xf numFmtId="0" fontId="9" fillId="0" borderId="0"/>
    <xf numFmtId="208" fontId="112" fillId="0" borderId="0" applyFont="0" applyFill="0" applyBorder="0" applyAlignment="0" applyProtection="0"/>
    <xf numFmtId="0" fontId="9" fillId="0" borderId="0"/>
    <xf numFmtId="232" fontId="116" fillId="0" borderId="0" applyFont="0" applyFill="0" applyBorder="0" applyAlignment="0" applyProtection="0"/>
    <xf numFmtId="0" fontId="9" fillId="0" borderId="0"/>
    <xf numFmtId="233" fontId="112" fillId="0" borderId="0" applyFont="0" applyFill="0" applyBorder="0" applyAlignment="0" applyProtection="0"/>
    <xf numFmtId="0" fontId="9" fillId="0" borderId="0"/>
    <xf numFmtId="208" fontId="112" fillId="0" borderId="0" applyFont="0" applyFill="0" applyBorder="0" applyAlignment="0" applyProtection="0"/>
    <xf numFmtId="0" fontId="9" fillId="0" borderId="0"/>
    <xf numFmtId="234" fontId="112" fillId="0" borderId="0" applyFont="0" applyFill="0" applyBorder="0" applyAlignment="0" applyProtection="0"/>
    <xf numFmtId="0" fontId="9" fillId="0" borderId="0"/>
    <xf numFmtId="210" fontId="112" fillId="0" borderId="0" applyFont="0" applyFill="0" applyBorder="0" applyAlignment="0" applyProtection="0"/>
    <xf numFmtId="0" fontId="9" fillId="0" borderId="0"/>
    <xf numFmtId="208" fontId="97" fillId="0" borderId="0" applyFont="0" applyFill="0" applyBorder="0" applyAlignment="0" applyProtection="0"/>
    <xf numFmtId="0" fontId="9" fillId="0" borderId="0"/>
    <xf numFmtId="210" fontId="112" fillId="0" borderId="0" applyFont="0" applyFill="0" applyBorder="0" applyAlignment="0" applyProtection="0"/>
    <xf numFmtId="0" fontId="9" fillId="0" borderId="0"/>
    <xf numFmtId="0" fontId="9" fillId="0" borderId="0"/>
    <xf numFmtId="210" fontId="112" fillId="0" borderId="0" applyFont="0" applyFill="0" applyBorder="0" applyAlignment="0" applyProtection="0"/>
    <xf numFmtId="0" fontId="9" fillId="0" borderId="0"/>
    <xf numFmtId="208" fontId="112" fillId="0" borderId="0" applyFont="0" applyFill="0" applyBorder="0" applyAlignment="0" applyProtection="0"/>
    <xf numFmtId="0" fontId="9" fillId="0" borderId="0"/>
    <xf numFmtId="232" fontId="116" fillId="0" borderId="0" applyFont="0" applyFill="0" applyBorder="0" applyAlignment="0" applyProtection="0"/>
    <xf numFmtId="0" fontId="9" fillId="0" borderId="0"/>
    <xf numFmtId="233" fontId="112" fillId="0" borderId="0" applyFont="0" applyFill="0" applyBorder="0" applyAlignment="0" applyProtection="0"/>
    <xf numFmtId="0" fontId="9" fillId="0" borderId="0"/>
    <xf numFmtId="208" fontId="112" fillId="0" borderId="0" applyFont="0" applyFill="0" applyBorder="0" applyAlignment="0" applyProtection="0"/>
    <xf numFmtId="0" fontId="9" fillId="0" borderId="0"/>
    <xf numFmtId="234" fontId="112"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239" fontId="112"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39" fontId="112" fillId="0" borderId="0" applyFont="0" applyFill="0" applyBorder="0" applyAlignment="0" applyProtection="0"/>
    <xf numFmtId="0" fontId="9" fillId="0" borderId="0"/>
    <xf numFmtId="0" fontId="9" fillId="0" borderId="0"/>
    <xf numFmtId="0" fontId="9" fillId="0" borderId="0"/>
    <xf numFmtId="0" fontId="105" fillId="0" borderId="0"/>
    <xf numFmtId="343" fontId="114" fillId="0" borderId="0" applyFont="0" applyFill="0" applyBorder="0" applyAlignment="0" applyProtection="0"/>
    <xf numFmtId="174" fontId="112" fillId="0" borderId="0" applyFont="0" applyFill="0" applyBorder="0" applyAlignment="0" applyProtection="0"/>
    <xf numFmtId="176" fontId="112" fillId="0" borderId="0" applyFont="0" applyFill="0" applyBorder="0" applyAlignment="0" applyProtection="0"/>
    <xf numFmtId="174" fontId="112" fillId="0" borderId="0" applyFont="0" applyFill="0" applyBorder="0" applyAlignment="0" applyProtection="0"/>
    <xf numFmtId="240" fontId="112" fillId="0" borderId="0" applyFont="0" applyFill="0" applyBorder="0" applyAlignment="0" applyProtection="0"/>
    <xf numFmtId="176" fontId="112" fillId="0" borderId="0" applyFont="0" applyFill="0" applyBorder="0" applyAlignment="0" applyProtection="0"/>
    <xf numFmtId="0" fontId="9" fillId="0" borderId="0"/>
    <xf numFmtId="238" fontId="112" fillId="0" borderId="0" applyFont="0" applyFill="0" applyBorder="0" applyAlignment="0" applyProtection="0"/>
    <xf numFmtId="176" fontId="112" fillId="0" borderId="0" applyFont="0" applyFill="0" applyBorder="0" applyAlignment="0" applyProtection="0"/>
    <xf numFmtId="176" fontId="112" fillId="0" borderId="0" applyFont="0" applyFill="0" applyBorder="0" applyAlignment="0" applyProtection="0"/>
    <xf numFmtId="240" fontId="112" fillId="0" borderId="0" applyFont="0" applyFill="0" applyBorder="0" applyAlignment="0" applyProtection="0"/>
    <xf numFmtId="240" fontId="112" fillId="0" borderId="0" applyFont="0" applyFill="0" applyBorder="0" applyAlignment="0" applyProtection="0"/>
    <xf numFmtId="240" fontId="112" fillId="0" borderId="0" applyFont="0" applyFill="0" applyBorder="0" applyAlignment="0" applyProtection="0"/>
    <xf numFmtId="240" fontId="112" fillId="0" borderId="0" applyFont="0" applyFill="0" applyBorder="0" applyAlignment="0" applyProtection="0"/>
    <xf numFmtId="243" fontId="112" fillId="0" borderId="0" applyFont="0" applyFill="0" applyBorder="0" applyAlignment="0" applyProtection="0"/>
    <xf numFmtId="174" fontId="112" fillId="0" borderId="0" applyFont="0" applyFill="0" applyBorder="0" applyAlignment="0" applyProtection="0"/>
    <xf numFmtId="41" fontId="112" fillId="0" borderId="0" applyFont="0" applyFill="0" applyBorder="0" applyAlignment="0" applyProtection="0"/>
    <xf numFmtId="176" fontId="112" fillId="0" borderId="0" applyFont="0" applyFill="0" applyBorder="0" applyAlignment="0" applyProtection="0"/>
    <xf numFmtId="0" fontId="9" fillId="0" borderId="0"/>
    <xf numFmtId="240" fontId="97" fillId="0" borderId="0" applyFont="0" applyFill="0" applyBorder="0" applyAlignment="0" applyProtection="0"/>
    <xf numFmtId="176" fontId="112" fillId="0" borderId="0" applyFont="0" applyFill="0" applyBorder="0" applyAlignment="0" applyProtection="0"/>
    <xf numFmtId="240" fontId="112" fillId="0" borderId="0" applyFont="0" applyFill="0" applyBorder="0" applyAlignment="0" applyProtection="0"/>
    <xf numFmtId="176" fontId="112" fillId="0" borderId="0" applyFont="0" applyFill="0" applyBorder="0" applyAlignment="0" applyProtection="0"/>
    <xf numFmtId="41" fontId="112" fillId="0" borderId="0" applyFont="0" applyFill="0" applyBorder="0" applyAlignment="0" applyProtection="0"/>
    <xf numFmtId="176" fontId="112" fillId="0" borderId="0" applyFont="0" applyFill="0" applyBorder="0" applyAlignment="0" applyProtection="0"/>
    <xf numFmtId="243" fontId="112" fillId="0" borderId="0" applyFont="0" applyFill="0" applyBorder="0" applyAlignment="0" applyProtection="0"/>
    <xf numFmtId="174" fontId="112" fillId="0" borderId="0" applyFont="0" applyFill="0" applyBorder="0" applyAlignment="0" applyProtection="0"/>
    <xf numFmtId="243" fontId="112" fillId="0" borderId="0" applyFont="0" applyFill="0" applyBorder="0" applyAlignment="0" applyProtection="0"/>
    <xf numFmtId="240" fontId="112" fillId="0" borderId="0" applyFont="0" applyFill="0" applyBorder="0" applyAlignment="0" applyProtection="0"/>
    <xf numFmtId="41" fontId="112" fillId="0" borderId="0" applyFont="0" applyFill="0" applyBorder="0" applyAlignment="0" applyProtection="0"/>
    <xf numFmtId="0" fontId="9" fillId="0" borderId="0"/>
    <xf numFmtId="0" fontId="9" fillId="0" borderId="0"/>
    <xf numFmtId="0" fontId="9" fillId="0" borderId="0"/>
    <xf numFmtId="0" fontId="207" fillId="0" borderId="0"/>
    <xf numFmtId="0" fontId="9" fillId="0" borderId="0"/>
    <xf numFmtId="0" fontId="9" fillId="0" borderId="0"/>
    <xf numFmtId="0" fontId="231" fillId="0" borderId="0"/>
    <xf numFmtId="0" fontId="9" fillId="0" borderId="0"/>
    <xf numFmtId="344" fontId="114" fillId="0" borderId="63">
      <alignment horizontal="righ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345" fontId="53" fillId="0" borderId="63">
      <alignment horizontal="right" vertical="center"/>
    </xf>
    <xf numFmtId="0" fontId="9" fillId="0" borderId="0"/>
    <xf numFmtId="345" fontId="53" fillId="0" borderId="63">
      <alignment horizontal="righ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5" fontId="53" fillId="0" borderId="63">
      <alignment horizontal="right" vertical="center"/>
    </xf>
    <xf numFmtId="0" fontId="9" fillId="0" borderId="0"/>
    <xf numFmtId="0" fontId="9" fillId="0" borderId="0"/>
    <xf numFmtId="0" fontId="9" fillId="0" borderId="0"/>
    <xf numFmtId="0" fontId="9" fillId="0" borderId="0"/>
    <xf numFmtId="203" fontId="53" fillId="0" borderId="64">
      <alignment horizontal="righ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330" fontId="232" fillId="0" borderId="33">
      <alignment horizontal="right" vertical="center"/>
    </xf>
    <xf numFmtId="0" fontId="9" fillId="0" borderId="0"/>
    <xf numFmtId="0" fontId="9" fillId="0" borderId="0"/>
    <xf numFmtId="0" fontId="9" fillId="0" borderId="0"/>
    <xf numFmtId="0" fontId="9" fillId="0" borderId="0"/>
    <xf numFmtId="346" fontId="232" fillId="0" borderId="65">
      <alignment horizontal="righ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330" fontId="232" fillId="0" borderId="33">
      <alignment horizontal="right" vertical="center"/>
    </xf>
    <xf numFmtId="0" fontId="9" fillId="0" borderId="0"/>
    <xf numFmtId="0" fontId="9" fillId="0" borderId="0"/>
    <xf numFmtId="0" fontId="9" fillId="0" borderId="0"/>
    <xf numFmtId="0" fontId="9" fillId="0" borderId="0"/>
    <xf numFmtId="346" fontId="232" fillId="0" borderId="65">
      <alignment horizontal="righ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330" fontId="232" fillId="0" borderId="33">
      <alignment horizontal="right" vertical="center"/>
    </xf>
    <xf numFmtId="0" fontId="9" fillId="0" borderId="0"/>
    <xf numFmtId="0" fontId="9" fillId="0" borderId="0"/>
    <xf numFmtId="0" fontId="9" fillId="0" borderId="0"/>
    <xf numFmtId="0" fontId="9" fillId="0" borderId="0"/>
    <xf numFmtId="346" fontId="232" fillId="0" borderId="65">
      <alignment horizontal="righ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330" fontId="232" fillId="0" borderId="33">
      <alignment horizontal="right" vertical="center"/>
    </xf>
    <xf numFmtId="0" fontId="9" fillId="0" borderId="0"/>
    <xf numFmtId="0" fontId="9" fillId="0" borderId="0"/>
    <xf numFmtId="0" fontId="9" fillId="0" borderId="0"/>
    <xf numFmtId="0" fontId="9" fillId="0" borderId="0"/>
    <xf numFmtId="346" fontId="232" fillId="0" borderId="65">
      <alignment horizontal="righ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330" fontId="232" fillId="0" borderId="33">
      <alignment horizontal="right" vertical="center"/>
    </xf>
    <xf numFmtId="0" fontId="9" fillId="0" borderId="0"/>
    <xf numFmtId="0" fontId="9" fillId="0" borderId="0"/>
    <xf numFmtId="0" fontId="9" fillId="0" borderId="0"/>
    <xf numFmtId="346" fontId="232" fillId="0" borderId="65">
      <alignment horizontal="righ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330" fontId="232" fillId="0" borderId="33">
      <alignment horizontal="right" vertical="center"/>
    </xf>
    <xf numFmtId="0" fontId="9" fillId="0" borderId="0"/>
    <xf numFmtId="0" fontId="9" fillId="0" borderId="0"/>
    <xf numFmtId="0" fontId="9" fillId="0" borderId="0"/>
    <xf numFmtId="346" fontId="232" fillId="0" borderId="65">
      <alignment horizontal="right" vertical="center"/>
    </xf>
    <xf numFmtId="0" fontId="9" fillId="0" borderId="0"/>
    <xf numFmtId="0" fontId="9" fillId="0" borderId="0"/>
    <xf numFmtId="0" fontId="9" fillId="0" borderId="0"/>
    <xf numFmtId="0" fontId="9" fillId="0" borderId="0"/>
    <xf numFmtId="344" fontId="114" fillId="0" borderId="33">
      <alignment horizontal="right" vertical="center"/>
    </xf>
    <xf numFmtId="0" fontId="9" fillId="0" borderId="0"/>
    <xf numFmtId="0" fontId="9" fillId="0" borderId="0"/>
    <xf numFmtId="0" fontId="9" fillId="0" borderId="0"/>
    <xf numFmtId="0" fontId="9" fillId="0" borderId="0"/>
    <xf numFmtId="330" fontId="232" fillId="0" borderId="33">
      <alignment horizontal="right" vertical="center"/>
    </xf>
    <xf numFmtId="0" fontId="9" fillId="0" borderId="0"/>
    <xf numFmtId="0" fontId="9" fillId="0" borderId="0"/>
    <xf numFmtId="0" fontId="9" fillId="0" borderId="0"/>
    <xf numFmtId="0" fontId="9" fillId="0" borderId="0"/>
    <xf numFmtId="0" fontId="9" fillId="0" borderId="0"/>
    <xf numFmtId="344" fontId="114" fillId="0" borderId="33">
      <alignment horizontal="right" vertical="center"/>
    </xf>
    <xf numFmtId="0" fontId="9" fillId="0" borderId="0"/>
    <xf numFmtId="347" fontId="24" fillId="0" borderId="33">
      <alignment horizontal="right" vertical="center"/>
    </xf>
    <xf numFmtId="347" fontId="24" fillId="0" borderId="33">
      <alignment horizontal="right" vertical="center"/>
    </xf>
    <xf numFmtId="347" fontId="24" fillId="0" borderId="33">
      <alignment horizontal="right" vertical="center"/>
    </xf>
    <xf numFmtId="0" fontId="9" fillId="0" borderId="0"/>
    <xf numFmtId="0" fontId="9" fillId="0" borderId="0"/>
    <xf numFmtId="347" fontId="24" fillId="0" borderId="33">
      <alignment horizontal="right" vertical="center"/>
    </xf>
    <xf numFmtId="347" fontId="24" fillId="0" borderId="33">
      <alignment horizontal="right" vertical="center"/>
    </xf>
    <xf numFmtId="0" fontId="9" fillId="0" borderId="0"/>
    <xf numFmtId="0" fontId="9" fillId="0" borderId="0"/>
    <xf numFmtId="344" fontId="114" fillId="0" borderId="33">
      <alignment horizontal="right" vertical="center"/>
    </xf>
    <xf numFmtId="0" fontId="9" fillId="0" borderId="0"/>
    <xf numFmtId="0" fontId="9" fillId="0" borderId="0"/>
    <xf numFmtId="0" fontId="9" fillId="0" borderId="0"/>
    <xf numFmtId="0" fontId="9" fillId="0" borderId="0"/>
    <xf numFmtId="330" fontId="232" fillId="0" borderId="33">
      <alignment horizontal="right" vertical="center"/>
    </xf>
    <xf numFmtId="330" fontId="232" fillId="0" borderId="33">
      <alignment horizontal="right" vertical="center"/>
    </xf>
    <xf numFmtId="330" fontId="232" fillId="0" borderId="33">
      <alignment horizontal="right" vertical="center"/>
    </xf>
    <xf numFmtId="330" fontId="232" fillId="0" borderId="33">
      <alignment horizontal="right" vertical="center"/>
    </xf>
    <xf numFmtId="330" fontId="232" fillId="0" borderId="33">
      <alignment horizontal="right" vertical="center"/>
    </xf>
    <xf numFmtId="330" fontId="232" fillId="0" borderId="33">
      <alignment horizontal="right" vertical="center"/>
    </xf>
    <xf numFmtId="330" fontId="232" fillId="0" borderId="33">
      <alignment horizontal="right" vertical="center"/>
    </xf>
    <xf numFmtId="330" fontId="232" fillId="0" borderId="33">
      <alignment horizontal="right" vertical="center"/>
    </xf>
    <xf numFmtId="0" fontId="9" fillId="0" borderId="0"/>
    <xf numFmtId="330" fontId="232" fillId="0" borderId="33">
      <alignment horizontal="right" vertical="center"/>
    </xf>
    <xf numFmtId="330" fontId="232" fillId="0" borderId="33">
      <alignment horizontal="right" vertical="center"/>
    </xf>
    <xf numFmtId="0" fontId="9" fillId="0" borderId="0"/>
    <xf numFmtId="344" fontId="114" fillId="0" borderId="33">
      <alignment horizontal="right" vertical="center"/>
    </xf>
    <xf numFmtId="344" fontId="114" fillId="0" borderId="33">
      <alignment horizontal="right" vertical="center"/>
    </xf>
    <xf numFmtId="344" fontId="114" fillId="0" borderId="33">
      <alignment horizontal="right" vertical="center"/>
    </xf>
    <xf numFmtId="344" fontId="114" fillId="0" borderId="33">
      <alignment horizontal="right" vertical="center"/>
    </xf>
    <xf numFmtId="344" fontId="114" fillId="0" borderId="33">
      <alignment horizontal="right" vertical="center"/>
    </xf>
    <xf numFmtId="344" fontId="114" fillId="0" borderId="33">
      <alignment horizontal="right" vertical="center"/>
    </xf>
    <xf numFmtId="344" fontId="114" fillId="0" borderId="33">
      <alignment horizontal="right" vertical="center"/>
    </xf>
    <xf numFmtId="344" fontId="114" fillId="0" borderId="33">
      <alignment horizontal="right" vertical="center"/>
    </xf>
    <xf numFmtId="344" fontId="114" fillId="0" borderId="33">
      <alignment horizontal="right" vertical="center"/>
    </xf>
    <xf numFmtId="0" fontId="9" fillId="0" borderId="0"/>
    <xf numFmtId="344" fontId="114" fillId="0" borderId="33">
      <alignment horizontal="right" vertical="center"/>
    </xf>
    <xf numFmtId="344" fontId="114" fillId="0" borderId="33">
      <alignment horizontal="right" vertical="center"/>
    </xf>
    <xf numFmtId="0" fontId="9" fillId="0" borderId="0"/>
    <xf numFmtId="0" fontId="9" fillId="0" borderId="0"/>
    <xf numFmtId="348" fontId="112" fillId="0" borderId="33">
      <alignment horizontal="right" vertical="center"/>
    </xf>
    <xf numFmtId="348" fontId="112" fillId="0" borderId="33">
      <alignment horizontal="right" vertical="center"/>
    </xf>
    <xf numFmtId="344" fontId="114" fillId="0" borderId="33">
      <alignment horizontal="right" vertical="center"/>
    </xf>
    <xf numFmtId="0" fontId="9" fillId="0" borderId="0"/>
    <xf numFmtId="344" fontId="114" fillId="0" borderId="33">
      <alignment horizontal="right" vertical="center"/>
    </xf>
    <xf numFmtId="344" fontId="114" fillId="0" borderId="33">
      <alignment horizontal="right" vertical="center"/>
    </xf>
    <xf numFmtId="344" fontId="114" fillId="0" borderId="33">
      <alignment horizontal="right" vertical="center"/>
    </xf>
    <xf numFmtId="0" fontId="9" fillId="0" borderId="0"/>
    <xf numFmtId="0" fontId="9" fillId="0" borderId="0"/>
    <xf numFmtId="344" fontId="114" fillId="0" borderId="33">
      <alignment horizontal="right" vertical="center"/>
    </xf>
    <xf numFmtId="344" fontId="114" fillId="0" borderId="33">
      <alignment horizontal="right" vertical="center"/>
    </xf>
    <xf numFmtId="344" fontId="114" fillId="0" borderId="33">
      <alignment horizontal="right" vertical="center"/>
    </xf>
    <xf numFmtId="344" fontId="114" fillId="0" borderId="33">
      <alignment horizontal="right" vertical="center"/>
    </xf>
    <xf numFmtId="344" fontId="114" fillId="0" borderId="33">
      <alignment horizontal="right" vertical="center"/>
    </xf>
    <xf numFmtId="344" fontId="114" fillId="0" borderId="33">
      <alignment horizontal="right" vertical="center"/>
    </xf>
    <xf numFmtId="344" fontId="114" fillId="0" borderId="33">
      <alignment horizontal="right" vertical="center"/>
    </xf>
    <xf numFmtId="344" fontId="114" fillId="0" borderId="33">
      <alignment horizontal="right" vertical="center"/>
    </xf>
    <xf numFmtId="344" fontId="114" fillId="0" borderId="33">
      <alignment horizontal="righ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344" fontId="114" fillId="0" borderId="33">
      <alignment horizontal="right" vertical="center"/>
    </xf>
    <xf numFmtId="344" fontId="114" fillId="0" borderId="33">
      <alignment horizontal="right" vertical="center"/>
    </xf>
    <xf numFmtId="344" fontId="114" fillId="0" borderId="33">
      <alignment horizontal="right" vertical="center"/>
    </xf>
    <xf numFmtId="344" fontId="114" fillId="0" borderId="33">
      <alignment horizontal="right" vertical="center"/>
    </xf>
    <xf numFmtId="344" fontId="114" fillId="0" borderId="33">
      <alignment horizontal="right" vertical="center"/>
    </xf>
    <xf numFmtId="344" fontId="114" fillId="0" borderId="33">
      <alignment horizontal="right" vertical="center"/>
    </xf>
    <xf numFmtId="344" fontId="114" fillId="0" borderId="33">
      <alignment horizontal="right" vertical="center"/>
    </xf>
    <xf numFmtId="344" fontId="114" fillId="0" borderId="33">
      <alignment horizontal="right" vertical="center"/>
    </xf>
    <xf numFmtId="344" fontId="114" fillId="0" borderId="33">
      <alignment horizontal="right" vertical="center"/>
    </xf>
    <xf numFmtId="344" fontId="114" fillId="0" borderId="33">
      <alignment horizontal="right" vertical="center"/>
    </xf>
    <xf numFmtId="344" fontId="114" fillId="0" borderId="33">
      <alignment horizontal="right" vertical="center"/>
    </xf>
    <xf numFmtId="344" fontId="114" fillId="0" borderId="33">
      <alignment horizontal="right" vertical="center"/>
    </xf>
    <xf numFmtId="344" fontId="114" fillId="0" borderId="33">
      <alignment horizontal="right" vertical="center"/>
    </xf>
    <xf numFmtId="344" fontId="114" fillId="0" borderId="33">
      <alignment horizontal="right" vertical="center"/>
    </xf>
    <xf numFmtId="344" fontId="114" fillId="0" borderId="33">
      <alignment horizontal="righ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344" fontId="114" fillId="0" borderId="33">
      <alignment horizontal="right" vertical="center"/>
    </xf>
    <xf numFmtId="344" fontId="114" fillId="0" borderId="33">
      <alignment horizontal="right" vertical="center"/>
    </xf>
    <xf numFmtId="344" fontId="114" fillId="0" borderId="33">
      <alignment horizontal="right" vertical="center"/>
    </xf>
    <xf numFmtId="344" fontId="114" fillId="0" borderId="33">
      <alignment horizontal="right" vertical="center"/>
    </xf>
    <xf numFmtId="344" fontId="114" fillId="0" borderId="33">
      <alignment horizontal="right" vertical="center"/>
    </xf>
    <xf numFmtId="344" fontId="114" fillId="0" borderId="33">
      <alignment horizontal="right" vertical="center"/>
    </xf>
    <xf numFmtId="0" fontId="9" fillId="0" borderId="0"/>
    <xf numFmtId="347" fontId="24" fillId="0" borderId="33">
      <alignment horizontal="right" vertical="center"/>
    </xf>
    <xf numFmtId="347" fontId="24" fillId="0" borderId="33">
      <alignment horizontal="right" vertical="center"/>
    </xf>
    <xf numFmtId="347" fontId="24" fillId="0" borderId="33">
      <alignment horizontal="right" vertical="center"/>
    </xf>
    <xf numFmtId="0" fontId="9" fillId="0" borderId="0"/>
    <xf numFmtId="0" fontId="9" fillId="0" borderId="0"/>
    <xf numFmtId="347" fontId="24" fillId="0" borderId="33">
      <alignment horizontal="right" vertical="center"/>
    </xf>
    <xf numFmtId="347" fontId="24" fillId="0" borderId="33">
      <alignment horizontal="right" vertical="center"/>
    </xf>
    <xf numFmtId="0" fontId="9" fillId="0" borderId="0"/>
    <xf numFmtId="0" fontId="9" fillId="0" borderId="0"/>
    <xf numFmtId="0" fontId="9" fillId="0" borderId="0"/>
    <xf numFmtId="0" fontId="9" fillId="0" borderId="0"/>
    <xf numFmtId="0" fontId="9" fillId="0" borderId="0"/>
    <xf numFmtId="0" fontId="9" fillId="0" borderId="0"/>
    <xf numFmtId="349" fontId="123" fillId="0" borderId="33">
      <alignment horizontal="right" vertical="center"/>
    </xf>
    <xf numFmtId="0" fontId="9" fillId="0" borderId="0"/>
    <xf numFmtId="347" fontId="24" fillId="0" borderId="33">
      <alignment horizontal="right" vertical="center"/>
    </xf>
    <xf numFmtId="347" fontId="24" fillId="0" borderId="33">
      <alignment horizontal="right" vertical="center"/>
    </xf>
    <xf numFmtId="347" fontId="24" fillId="0" borderId="33">
      <alignment horizontal="right" vertical="center"/>
    </xf>
    <xf numFmtId="0" fontId="9" fillId="0" borderId="0"/>
    <xf numFmtId="0" fontId="9" fillId="0" borderId="0"/>
    <xf numFmtId="347" fontId="24" fillId="0" borderId="33">
      <alignment horizontal="right" vertical="center"/>
    </xf>
    <xf numFmtId="347" fontId="24" fillId="0" borderId="33">
      <alignment horizontal="right" vertical="center"/>
    </xf>
    <xf numFmtId="0" fontId="9" fillId="0" borderId="0"/>
    <xf numFmtId="0" fontId="9" fillId="0" borderId="0"/>
    <xf numFmtId="0" fontId="9" fillId="0" borderId="0"/>
    <xf numFmtId="344" fontId="114" fillId="0" borderId="33">
      <alignment horizontal="right" vertical="center"/>
    </xf>
    <xf numFmtId="344" fontId="114" fillId="0" borderId="33">
      <alignment horizontal="right" vertical="center"/>
    </xf>
    <xf numFmtId="344" fontId="114" fillId="0" borderId="33">
      <alignment horizontal="right" vertical="center"/>
    </xf>
    <xf numFmtId="344" fontId="114" fillId="0" borderId="33">
      <alignment horizontal="right" vertical="center"/>
    </xf>
    <xf numFmtId="344" fontId="114" fillId="0" borderId="33">
      <alignment horizontal="right" vertical="center"/>
    </xf>
    <xf numFmtId="344" fontId="114" fillId="0" borderId="33">
      <alignment horizontal="right" vertical="center"/>
    </xf>
    <xf numFmtId="344" fontId="114" fillId="0" borderId="33">
      <alignment horizontal="right" vertical="center"/>
    </xf>
    <xf numFmtId="344" fontId="114" fillId="0" borderId="33">
      <alignment horizontal="right" vertical="center"/>
    </xf>
    <xf numFmtId="344" fontId="114" fillId="0" borderId="33">
      <alignment horizontal="right" vertical="center"/>
    </xf>
    <xf numFmtId="344" fontId="114" fillId="0" borderId="33">
      <alignment horizontal="right" vertical="center"/>
    </xf>
    <xf numFmtId="344" fontId="114" fillId="0" borderId="33">
      <alignment horizontal="right" vertical="center"/>
    </xf>
    <xf numFmtId="344" fontId="114" fillId="0" borderId="33">
      <alignment horizontal="right" vertical="center"/>
    </xf>
    <xf numFmtId="344" fontId="114" fillId="0" borderId="33">
      <alignment horizontal="right" vertical="center"/>
    </xf>
    <xf numFmtId="344" fontId="114" fillId="0" borderId="33">
      <alignment horizontal="right" vertical="center"/>
    </xf>
    <xf numFmtId="344" fontId="114" fillId="0" borderId="33">
      <alignment horizontal="right" vertical="center"/>
    </xf>
    <xf numFmtId="344" fontId="114" fillId="0" borderId="33">
      <alignment horizontal="right" vertical="center"/>
    </xf>
    <xf numFmtId="344" fontId="114" fillId="0" borderId="33">
      <alignment horizontal="right" vertical="center"/>
    </xf>
    <xf numFmtId="344" fontId="114" fillId="0" borderId="33">
      <alignment horizontal="right" vertical="center"/>
    </xf>
    <xf numFmtId="344" fontId="114" fillId="0" borderId="33">
      <alignment horizontal="right" vertical="center"/>
    </xf>
    <xf numFmtId="344" fontId="114" fillId="0" borderId="33">
      <alignment horizontal="right" vertical="center"/>
    </xf>
    <xf numFmtId="344" fontId="114" fillId="0" borderId="33">
      <alignment horizontal="right" vertical="center"/>
    </xf>
    <xf numFmtId="344" fontId="114" fillId="0" borderId="33">
      <alignment horizontal="right" vertical="center"/>
    </xf>
    <xf numFmtId="344" fontId="114" fillId="0" borderId="33">
      <alignment horizontal="right" vertical="center"/>
    </xf>
    <xf numFmtId="344" fontId="114" fillId="0" borderId="33">
      <alignment horizontal="right" vertical="center"/>
    </xf>
    <xf numFmtId="344" fontId="114" fillId="0" borderId="33">
      <alignment horizontal="right" vertical="center"/>
    </xf>
    <xf numFmtId="0" fontId="9" fillId="0" borderId="0"/>
    <xf numFmtId="349" fontId="123" fillId="0" borderId="33">
      <alignment horizontal="right" vertical="center"/>
    </xf>
    <xf numFmtId="350" fontId="24" fillId="0" borderId="33">
      <alignment horizontal="right" vertical="center"/>
    </xf>
    <xf numFmtId="351" fontId="57" fillId="0" borderId="33">
      <alignment horizontal="right" vertical="center"/>
    </xf>
    <xf numFmtId="351" fontId="57" fillId="0" borderId="33">
      <alignment horizontal="righ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348" fontId="233" fillId="0" borderId="33">
      <alignment horizontal="right" vertical="center"/>
    </xf>
    <xf numFmtId="0" fontId="9" fillId="0" borderId="0"/>
    <xf numFmtId="0" fontId="9" fillId="0" borderId="0"/>
    <xf numFmtId="0" fontId="9" fillId="0" borderId="0"/>
    <xf numFmtId="352" fontId="112" fillId="0" borderId="65">
      <alignment horizontal="righ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353" fontId="53" fillId="0" borderId="33">
      <alignment horizontal="right" vertical="center"/>
    </xf>
    <xf numFmtId="0" fontId="9" fillId="0" borderId="0"/>
    <xf numFmtId="0" fontId="9" fillId="0" borderId="0"/>
    <xf numFmtId="0" fontId="9" fillId="0" borderId="0"/>
    <xf numFmtId="353" fontId="53" fillId="0" borderId="65">
      <alignment horizontal="righ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353" fontId="53" fillId="0" borderId="33">
      <alignment horizontal="right" vertical="center"/>
    </xf>
    <xf numFmtId="0" fontId="9" fillId="0" borderId="0"/>
    <xf numFmtId="0" fontId="9" fillId="0" borderId="0"/>
    <xf numFmtId="0" fontId="9" fillId="0" borderId="0"/>
    <xf numFmtId="353" fontId="53" fillId="0" borderId="65">
      <alignment horizontal="righ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353" fontId="53" fillId="0" borderId="33">
      <alignment horizontal="right" vertical="center"/>
    </xf>
    <xf numFmtId="0" fontId="9" fillId="0" borderId="0"/>
    <xf numFmtId="0" fontId="9" fillId="0" borderId="0"/>
    <xf numFmtId="0" fontId="9" fillId="0" borderId="0"/>
    <xf numFmtId="353" fontId="53" fillId="0" borderId="65">
      <alignment horizontal="righ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353" fontId="53" fillId="0" borderId="33">
      <alignment horizontal="right" vertical="center"/>
    </xf>
    <xf numFmtId="0" fontId="9" fillId="0" borderId="0"/>
    <xf numFmtId="0" fontId="9" fillId="0" borderId="0"/>
    <xf numFmtId="0" fontId="9" fillId="0" borderId="0"/>
    <xf numFmtId="353" fontId="53" fillId="0" borderId="65">
      <alignment horizontal="righ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353" fontId="53" fillId="0" borderId="33">
      <alignment horizontal="right" vertical="center"/>
    </xf>
    <xf numFmtId="0" fontId="9" fillId="0" borderId="0"/>
    <xf numFmtId="0" fontId="9" fillId="0" borderId="0"/>
    <xf numFmtId="0" fontId="9" fillId="0" borderId="0"/>
    <xf numFmtId="353" fontId="53" fillId="0" borderId="65">
      <alignment horizontal="right" vertical="center"/>
    </xf>
    <xf numFmtId="0" fontId="9" fillId="0" borderId="0"/>
    <xf numFmtId="0" fontId="9" fillId="0" borderId="0"/>
    <xf numFmtId="0" fontId="9" fillId="0" borderId="0"/>
    <xf numFmtId="0" fontId="9" fillId="0" borderId="0"/>
    <xf numFmtId="0" fontId="9" fillId="0" borderId="0"/>
    <xf numFmtId="348" fontId="112" fillId="0" borderId="33">
      <alignment horizontal="right" vertical="center"/>
    </xf>
    <xf numFmtId="0" fontId="9" fillId="0" borderId="0"/>
    <xf numFmtId="354" fontId="53" fillId="0" borderId="33">
      <alignment horizontal="right" vertical="center"/>
    </xf>
    <xf numFmtId="0" fontId="9" fillId="0" borderId="0"/>
    <xf numFmtId="0" fontId="9" fillId="0" borderId="0"/>
    <xf numFmtId="0" fontId="9" fillId="0" borderId="0"/>
    <xf numFmtId="0" fontId="9" fillId="0" borderId="0"/>
    <xf numFmtId="354" fontId="53" fillId="0" borderId="33">
      <alignment horizontal="right" vertical="center"/>
    </xf>
    <xf numFmtId="0" fontId="9" fillId="0" borderId="0"/>
    <xf numFmtId="0" fontId="9" fillId="0" borderId="0"/>
    <xf numFmtId="0" fontId="9" fillId="0" borderId="0"/>
    <xf numFmtId="0" fontId="9" fillId="0" borderId="0"/>
    <xf numFmtId="0" fontId="9" fillId="0" borderId="0"/>
    <xf numFmtId="0" fontId="9" fillId="0" borderId="0"/>
    <xf numFmtId="355" fontId="105" fillId="0" borderId="33">
      <alignment horizontal="right" vertical="center"/>
    </xf>
    <xf numFmtId="0" fontId="9" fillId="0" borderId="0"/>
    <xf numFmtId="347" fontId="24" fillId="0" borderId="33">
      <alignment horizontal="right" vertical="center"/>
    </xf>
    <xf numFmtId="347" fontId="24" fillId="0" borderId="33">
      <alignment horizontal="right" vertical="center"/>
    </xf>
    <xf numFmtId="347" fontId="24" fillId="0" borderId="33">
      <alignment horizontal="right" vertical="center"/>
    </xf>
    <xf numFmtId="0" fontId="9" fillId="0" borderId="0"/>
    <xf numFmtId="0" fontId="9" fillId="0" borderId="0"/>
    <xf numFmtId="347" fontId="24" fillId="0" borderId="33">
      <alignment horizontal="right" vertical="center"/>
    </xf>
    <xf numFmtId="347" fontId="24" fillId="0" borderId="33">
      <alignment horizontal="right" vertical="center"/>
    </xf>
    <xf numFmtId="0" fontId="9" fillId="0" borderId="0"/>
    <xf numFmtId="0" fontId="9" fillId="0" borderId="0"/>
    <xf numFmtId="351" fontId="9" fillId="0" borderId="33">
      <alignment horizontal="right" vertical="center"/>
    </xf>
    <xf numFmtId="351" fontId="9" fillId="0" borderId="33">
      <alignment horizontal="right" vertical="center"/>
    </xf>
    <xf numFmtId="351" fontId="57" fillId="0" borderId="33">
      <alignment horizontal="right" vertical="center"/>
    </xf>
    <xf numFmtId="351" fontId="57" fillId="0" borderId="33">
      <alignment horizontal="right" vertical="center"/>
    </xf>
    <xf numFmtId="351" fontId="57" fillId="0" borderId="33">
      <alignment horizontal="right" vertical="center"/>
    </xf>
    <xf numFmtId="351" fontId="57" fillId="0" borderId="33">
      <alignment horizontal="right" vertical="center"/>
    </xf>
    <xf numFmtId="0" fontId="9" fillId="0" borderId="0"/>
    <xf numFmtId="0" fontId="9" fillId="0" borderId="0"/>
    <xf numFmtId="0" fontId="9" fillId="0" borderId="0"/>
    <xf numFmtId="0" fontId="9" fillId="0" borderId="0"/>
    <xf numFmtId="0" fontId="9" fillId="0" borderId="0"/>
    <xf numFmtId="355" fontId="105" fillId="0" borderId="33">
      <alignment horizontal="right" vertical="center"/>
    </xf>
    <xf numFmtId="0" fontId="9" fillId="0" borderId="0"/>
    <xf numFmtId="0" fontId="9" fillId="0" borderId="0"/>
    <xf numFmtId="0" fontId="9" fillId="0" borderId="0"/>
    <xf numFmtId="0" fontId="9" fillId="0" borderId="0"/>
    <xf numFmtId="0" fontId="9" fillId="0" borderId="0"/>
    <xf numFmtId="349" fontId="123" fillId="0" borderId="33">
      <alignment horizontal="right" vertical="center"/>
    </xf>
    <xf numFmtId="0" fontId="9" fillId="0" borderId="0"/>
    <xf numFmtId="0" fontId="9" fillId="0" borderId="0"/>
    <xf numFmtId="354" fontId="53" fillId="0" borderId="33">
      <alignment horizontal="right" vertical="center"/>
    </xf>
    <xf numFmtId="0" fontId="9" fillId="0" borderId="0"/>
    <xf numFmtId="0" fontId="9" fillId="0" borderId="0"/>
    <xf numFmtId="0" fontId="9" fillId="0" borderId="0"/>
    <xf numFmtId="0" fontId="9" fillId="0" borderId="0"/>
    <xf numFmtId="347" fontId="24" fillId="0" borderId="33">
      <alignment horizontal="right" vertical="center"/>
    </xf>
    <xf numFmtId="0" fontId="9" fillId="0" borderId="0"/>
    <xf numFmtId="347" fontId="24" fillId="0" borderId="33">
      <alignment horizontal="righ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355" fontId="105" fillId="0" borderId="33">
      <alignment horizontal="right" vertical="center"/>
    </xf>
    <xf numFmtId="0" fontId="9" fillId="0" borderId="0"/>
    <xf numFmtId="353" fontId="53" fillId="0" borderId="33">
      <alignment horizontal="righ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354" fontId="53" fillId="0" borderId="33">
      <alignment horizontal="right" vertical="center"/>
    </xf>
    <xf numFmtId="0" fontId="9" fillId="0" borderId="0"/>
    <xf numFmtId="348" fontId="112" fillId="0" borderId="33">
      <alignment horizontal="right" vertical="center"/>
    </xf>
    <xf numFmtId="0" fontId="9" fillId="0" borderId="0"/>
    <xf numFmtId="0" fontId="9" fillId="0" borderId="0"/>
    <xf numFmtId="354" fontId="53" fillId="0" borderId="33">
      <alignment horizontal="righ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353" fontId="53" fillId="0" borderId="33">
      <alignment horizontal="right" vertical="center"/>
    </xf>
    <xf numFmtId="353" fontId="53" fillId="0" borderId="33">
      <alignment horizontal="right" vertical="center"/>
    </xf>
    <xf numFmtId="353" fontId="53" fillId="0" borderId="33">
      <alignment horizontal="right" vertical="center"/>
    </xf>
    <xf numFmtId="0" fontId="9" fillId="0" borderId="0"/>
    <xf numFmtId="0" fontId="9" fillId="0" borderId="0"/>
    <xf numFmtId="0" fontId="9" fillId="0" borderId="0"/>
    <xf numFmtId="0" fontId="9" fillId="0" borderId="0"/>
    <xf numFmtId="0" fontId="9" fillId="0" borderId="0"/>
    <xf numFmtId="0" fontId="9" fillId="0" borderId="0"/>
    <xf numFmtId="353" fontId="53" fillId="0" borderId="33">
      <alignment horizontal="right" vertical="center"/>
    </xf>
    <xf numFmtId="353" fontId="53" fillId="0" borderId="33">
      <alignment horizontal="right" vertical="center"/>
    </xf>
    <xf numFmtId="353" fontId="53" fillId="0" borderId="33">
      <alignment horizontal="right" vertical="center"/>
    </xf>
    <xf numFmtId="353" fontId="53" fillId="0" borderId="33">
      <alignment horizontal="right" vertical="center"/>
    </xf>
    <xf numFmtId="353" fontId="53" fillId="0" borderId="33">
      <alignment horizontal="right" vertical="center"/>
    </xf>
    <xf numFmtId="353" fontId="53" fillId="0" borderId="33">
      <alignment horizontal="righ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353" fontId="53" fillId="0" borderId="33">
      <alignment horizontal="right" vertical="center"/>
    </xf>
    <xf numFmtId="353" fontId="53" fillId="0" borderId="33">
      <alignment horizontal="right" vertical="center"/>
    </xf>
    <xf numFmtId="0" fontId="9" fillId="0" borderId="0"/>
    <xf numFmtId="0" fontId="9" fillId="0" borderId="0"/>
    <xf numFmtId="353" fontId="53" fillId="0" borderId="33">
      <alignment horizontal="right" vertical="center"/>
    </xf>
    <xf numFmtId="0" fontId="9" fillId="0" borderId="0"/>
    <xf numFmtId="0" fontId="9" fillId="0" borderId="0"/>
    <xf numFmtId="0" fontId="9" fillId="0" borderId="0"/>
    <xf numFmtId="353" fontId="53" fillId="0" borderId="65">
      <alignment horizontal="righ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352" fontId="112" fillId="0" borderId="65">
      <alignment horizontal="right" vertical="center"/>
    </xf>
    <xf numFmtId="0" fontId="9" fillId="0" borderId="0"/>
    <xf numFmtId="0" fontId="9" fillId="0" borderId="0"/>
    <xf numFmtId="0" fontId="9" fillId="0" borderId="0"/>
    <xf numFmtId="352" fontId="112" fillId="0" borderId="65">
      <alignment horizontal="righ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354" fontId="53" fillId="0" borderId="33">
      <alignment horizontal="righ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351" fontId="9" fillId="0" borderId="33">
      <alignment horizontal="right" vertical="center"/>
    </xf>
    <xf numFmtId="351" fontId="9" fillId="0" borderId="33">
      <alignment horizontal="right" vertical="center"/>
    </xf>
    <xf numFmtId="0" fontId="9" fillId="0" borderId="0"/>
    <xf numFmtId="0" fontId="9" fillId="0" borderId="0"/>
    <xf numFmtId="348" fontId="112" fillId="0" borderId="33">
      <alignment horizontal="right" vertical="center"/>
    </xf>
    <xf numFmtId="348" fontId="112" fillId="0" borderId="33">
      <alignment horizontal="right" vertical="center"/>
    </xf>
    <xf numFmtId="348" fontId="233" fillId="0" borderId="33">
      <alignment horizontal="right" vertical="center"/>
    </xf>
    <xf numFmtId="351" fontId="57" fillId="0" borderId="33">
      <alignment horizontal="right" vertical="center"/>
    </xf>
    <xf numFmtId="351" fontId="57" fillId="0" borderId="33">
      <alignment horizontal="right" vertical="center"/>
    </xf>
    <xf numFmtId="351" fontId="57" fillId="0" borderId="33">
      <alignment horizontal="right" vertical="center"/>
    </xf>
    <xf numFmtId="351" fontId="57" fillId="0" borderId="33">
      <alignment horizontal="right" vertical="center"/>
    </xf>
    <xf numFmtId="351" fontId="57" fillId="0" borderId="33">
      <alignment horizontal="right" vertical="center"/>
    </xf>
    <xf numFmtId="351" fontId="57" fillId="0" borderId="33">
      <alignment horizontal="righ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353" fontId="53" fillId="0" borderId="33">
      <alignment horizontal="right" vertical="center"/>
    </xf>
    <xf numFmtId="353" fontId="53" fillId="0" borderId="33">
      <alignment horizontal="right" vertical="center"/>
    </xf>
    <xf numFmtId="353" fontId="53" fillId="0" borderId="33">
      <alignment horizontal="right" vertical="center"/>
    </xf>
    <xf numFmtId="0" fontId="9" fillId="0" borderId="0"/>
    <xf numFmtId="0" fontId="9" fillId="0" borderId="0"/>
    <xf numFmtId="0" fontId="9" fillId="0" borderId="0"/>
    <xf numFmtId="0" fontId="9" fillId="0" borderId="0"/>
    <xf numFmtId="0" fontId="9" fillId="0" borderId="0"/>
    <xf numFmtId="0" fontId="9" fillId="0" borderId="0"/>
    <xf numFmtId="353" fontId="53" fillId="0" borderId="33">
      <alignment horizontal="right" vertical="center"/>
    </xf>
    <xf numFmtId="353" fontId="53" fillId="0" borderId="33">
      <alignment horizontal="right" vertical="center"/>
    </xf>
    <xf numFmtId="353" fontId="53" fillId="0" borderId="33">
      <alignment horizontal="right" vertical="center"/>
    </xf>
    <xf numFmtId="353" fontId="53" fillId="0" borderId="33">
      <alignment horizontal="right" vertical="center"/>
    </xf>
    <xf numFmtId="353" fontId="53" fillId="0" borderId="33">
      <alignment horizontal="right" vertical="center"/>
    </xf>
    <xf numFmtId="353" fontId="53" fillId="0" borderId="33">
      <alignment horizontal="righ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353" fontId="53" fillId="0" borderId="33">
      <alignment horizontal="right" vertical="center"/>
    </xf>
    <xf numFmtId="353" fontId="53" fillId="0" borderId="33">
      <alignment horizontal="right" vertical="center"/>
    </xf>
    <xf numFmtId="0" fontId="9" fillId="0" borderId="0"/>
    <xf numFmtId="0" fontId="9" fillId="0" borderId="0"/>
    <xf numFmtId="353" fontId="53" fillId="0" borderId="33">
      <alignment horizontal="right" vertical="center"/>
    </xf>
    <xf numFmtId="0" fontId="9" fillId="0" borderId="0"/>
    <xf numFmtId="0" fontId="9" fillId="0" borderId="0"/>
    <xf numFmtId="0" fontId="9" fillId="0" borderId="0"/>
    <xf numFmtId="353" fontId="53" fillId="0" borderId="65">
      <alignment horizontal="righ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349" fontId="123" fillId="0" borderId="33">
      <alignment horizontal="right" vertical="center"/>
    </xf>
    <xf numFmtId="0" fontId="9" fillId="0" borderId="0"/>
    <xf numFmtId="0" fontId="9" fillId="0" borderId="0"/>
    <xf numFmtId="0" fontId="9" fillId="0" borderId="0"/>
    <xf numFmtId="0" fontId="9" fillId="0" borderId="0"/>
    <xf numFmtId="0" fontId="9" fillId="0" borderId="0"/>
    <xf numFmtId="347" fontId="24" fillId="0" borderId="33">
      <alignment horizontal="righ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353" fontId="53" fillId="0" borderId="33">
      <alignment horizontal="right" vertical="center"/>
    </xf>
    <xf numFmtId="0" fontId="9" fillId="0" borderId="0"/>
    <xf numFmtId="0" fontId="9" fillId="0" borderId="0"/>
    <xf numFmtId="0" fontId="9" fillId="0" borderId="0"/>
    <xf numFmtId="353" fontId="53" fillId="0" borderId="65">
      <alignment horizontal="right" vertical="center"/>
    </xf>
    <xf numFmtId="0" fontId="9" fillId="0" borderId="0"/>
    <xf numFmtId="0" fontId="9" fillId="0" borderId="0"/>
    <xf numFmtId="0" fontId="9" fillId="0" borderId="0"/>
    <xf numFmtId="0" fontId="9" fillId="0" borderId="0"/>
    <xf numFmtId="350" fontId="24" fillId="0" borderId="33">
      <alignment horizontal="right" vertical="center"/>
    </xf>
    <xf numFmtId="0" fontId="9" fillId="0" borderId="0"/>
    <xf numFmtId="0" fontId="9" fillId="0" borderId="0"/>
    <xf numFmtId="349" fontId="123" fillId="0" borderId="33">
      <alignment horizontal="right" vertical="center"/>
    </xf>
    <xf numFmtId="0" fontId="9" fillId="0" borderId="0"/>
    <xf numFmtId="0" fontId="9" fillId="0" borderId="0"/>
    <xf numFmtId="0" fontId="9" fillId="0" borderId="0"/>
    <xf numFmtId="0" fontId="9" fillId="0" borderId="0"/>
    <xf numFmtId="349" fontId="123" fillId="0" borderId="33">
      <alignment horizontal="righ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344" fontId="114" fillId="0" borderId="33">
      <alignment horizontal="righ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349" fontId="123" fillId="0" borderId="33">
      <alignment horizontal="right" vertical="center"/>
    </xf>
    <xf numFmtId="0" fontId="9" fillId="0" borderId="0"/>
    <xf numFmtId="0" fontId="9" fillId="0" borderId="0"/>
    <xf numFmtId="349" fontId="123" fillId="0" borderId="33">
      <alignment horizontal="right" vertical="center"/>
    </xf>
    <xf numFmtId="0" fontId="9" fillId="0" borderId="0"/>
    <xf numFmtId="0" fontId="9" fillId="0" borderId="0"/>
    <xf numFmtId="354" fontId="53" fillId="0" borderId="33">
      <alignment horizontal="right" vertical="center"/>
    </xf>
    <xf numFmtId="0" fontId="9" fillId="0" borderId="0"/>
    <xf numFmtId="0" fontId="9" fillId="0" borderId="0"/>
    <xf numFmtId="0" fontId="9" fillId="0" borderId="0"/>
    <xf numFmtId="0" fontId="9" fillId="0" borderId="0"/>
    <xf numFmtId="0" fontId="9" fillId="0" borderId="0"/>
    <xf numFmtId="0" fontId="9" fillId="0" borderId="0"/>
    <xf numFmtId="330" fontId="232" fillId="0" borderId="33">
      <alignment horizontal="righ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349" fontId="123" fillId="0" borderId="33">
      <alignment horizontal="right" vertical="center"/>
    </xf>
    <xf numFmtId="0" fontId="9" fillId="0" borderId="0"/>
    <xf numFmtId="0" fontId="9" fillId="0" borderId="0"/>
    <xf numFmtId="330" fontId="232" fillId="0" borderId="33">
      <alignment horizontal="righ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346" fontId="232" fillId="0" borderId="65">
      <alignment horizontal="right" vertical="center"/>
    </xf>
    <xf numFmtId="0" fontId="9" fillId="0" borderId="0"/>
    <xf numFmtId="0" fontId="9" fillId="0" borderId="0"/>
    <xf numFmtId="0" fontId="9" fillId="0" borderId="0"/>
    <xf numFmtId="346" fontId="232" fillId="0" borderId="65">
      <alignment horizontal="righ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349" fontId="123" fillId="0" borderId="33">
      <alignment horizontal="righ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330" fontId="232" fillId="0" borderId="33">
      <alignment horizontal="righ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354" fontId="53" fillId="0" borderId="33">
      <alignment horizontal="right" vertical="center"/>
    </xf>
    <xf numFmtId="0" fontId="9" fillId="0" borderId="0"/>
    <xf numFmtId="0" fontId="9" fillId="0" borderId="0"/>
    <xf numFmtId="0" fontId="24" fillId="0" borderId="0"/>
  </cellStyleXfs>
  <cellXfs count="1028">
    <xf numFmtId="0" fontId="0" fillId="0" borderId="0" xfId="0"/>
    <xf numFmtId="0" fontId="1" fillId="0" borderId="0" xfId="0" applyFont="1" applyAlignment="1">
      <alignment vertical="center" wrapText="1"/>
    </xf>
    <xf numFmtId="0" fontId="3" fillId="0" borderId="0" xfId="0" applyFont="1" applyAlignment="1">
      <alignment vertical="center" wrapText="1"/>
    </xf>
    <xf numFmtId="49" fontId="4" fillId="2" borderId="3" xfId="0" applyNumberFormat="1" applyFont="1" applyFill="1" applyBorder="1" applyAlignment="1">
      <alignment horizontal="center" vertical="center"/>
    </xf>
    <xf numFmtId="3" fontId="4" fillId="2" borderId="3" xfId="0" quotePrefix="1" applyNumberFormat="1" applyFont="1" applyFill="1" applyBorder="1" applyAlignment="1">
      <alignment horizontal="left" vertical="center" wrapText="1"/>
    </xf>
    <xf numFmtId="49" fontId="5" fillId="2" borderId="3" xfId="0" applyNumberFormat="1" applyFont="1" applyFill="1" applyBorder="1" applyAlignment="1">
      <alignment horizontal="center" vertical="center"/>
    </xf>
    <xf numFmtId="3" fontId="5" fillId="2" borderId="3" xfId="0" quotePrefix="1" applyNumberFormat="1" applyFont="1" applyFill="1" applyBorder="1" applyAlignment="1">
      <alignment horizontal="left" vertical="center" wrapText="1"/>
    </xf>
    <xf numFmtId="1" fontId="6" fillId="2" borderId="3" xfId="0" applyNumberFormat="1" applyFont="1" applyFill="1" applyBorder="1" applyAlignment="1">
      <alignment horizontal="center" vertical="center"/>
    </xf>
    <xf numFmtId="0" fontId="6" fillId="2" borderId="3" xfId="0" applyFont="1" applyFill="1" applyBorder="1" applyAlignment="1">
      <alignment vertical="center" wrapText="1"/>
    </xf>
    <xf numFmtId="41" fontId="6" fillId="2" borderId="3" xfId="2" applyFont="1" applyFill="1" applyBorder="1" applyAlignment="1">
      <alignment horizontal="right" vertical="center" wrapText="1"/>
    </xf>
    <xf numFmtId="164" fontId="5" fillId="2" borderId="3" xfId="1" quotePrefix="1" applyNumberFormat="1" applyFont="1" applyFill="1" applyBorder="1" applyAlignment="1">
      <alignment horizontal="right" vertical="center" wrapText="1"/>
    </xf>
    <xf numFmtId="0" fontId="10" fillId="2" borderId="3" xfId="0" applyNumberFormat="1" applyFont="1" applyFill="1" applyBorder="1" applyAlignment="1">
      <alignment horizontal="center" vertical="center" wrapText="1"/>
    </xf>
    <xf numFmtId="41" fontId="4" fillId="2" borderId="5" xfId="2" applyFont="1" applyFill="1" applyBorder="1" applyAlignment="1">
      <alignment horizontal="right" vertical="center" wrapText="1"/>
    </xf>
    <xf numFmtId="164" fontId="6" fillId="2" borderId="3" xfId="1" applyNumberFormat="1" applyFont="1" applyFill="1" applyBorder="1" applyAlignment="1">
      <alignment horizontal="right" vertical="center" wrapText="1"/>
    </xf>
    <xf numFmtId="164" fontId="7" fillId="2" borderId="3" xfId="1" quotePrefix="1" applyNumberFormat="1" applyFont="1" applyFill="1" applyBorder="1" applyAlignment="1">
      <alignment horizontal="right" vertical="center" wrapText="1"/>
    </xf>
    <xf numFmtId="164" fontId="6" fillId="2" borderId="5" xfId="1" applyNumberFormat="1" applyFont="1" applyFill="1" applyBorder="1" applyAlignment="1">
      <alignment horizontal="right" vertical="center" wrapText="1"/>
    </xf>
    <xf numFmtId="49" fontId="4" fillId="2" borderId="2" xfId="0" applyNumberFormat="1" applyFont="1" applyFill="1" applyBorder="1" applyAlignment="1">
      <alignment horizontal="center" vertical="center"/>
    </xf>
    <xf numFmtId="3" fontId="4" fillId="2" borderId="2" xfId="0" quotePrefix="1" applyNumberFormat="1" applyFont="1" applyFill="1" applyBorder="1" applyAlignment="1">
      <alignment horizontal="center" vertical="center" wrapText="1"/>
    </xf>
    <xf numFmtId="1" fontId="4" fillId="2" borderId="3" xfId="0" applyNumberFormat="1" applyFont="1" applyFill="1" applyBorder="1" applyAlignment="1">
      <alignment horizontal="center" vertical="center"/>
    </xf>
    <xf numFmtId="0" fontId="4" fillId="2" borderId="3" xfId="0" applyFont="1" applyFill="1" applyBorder="1" applyAlignment="1">
      <alignment vertical="center" wrapText="1"/>
    </xf>
    <xf numFmtId="0" fontId="16" fillId="0" borderId="1" xfId="0" applyFont="1" applyBorder="1" applyAlignment="1">
      <alignment horizontal="center" vertical="center" wrapText="1"/>
    </xf>
    <xf numFmtId="164" fontId="16" fillId="0" borderId="2" xfId="0" applyNumberFormat="1" applyFont="1" applyBorder="1" applyAlignment="1">
      <alignment horizontal="right" vertical="center"/>
    </xf>
    <xf numFmtId="164" fontId="16" fillId="0" borderId="3" xfId="0" applyNumberFormat="1" applyFont="1" applyBorder="1" applyAlignment="1">
      <alignment horizontal="right" vertical="center"/>
    </xf>
    <xf numFmtId="0" fontId="14" fillId="2" borderId="3" xfId="0" applyFont="1" applyFill="1" applyBorder="1" applyAlignment="1">
      <alignment vertical="center"/>
    </xf>
    <xf numFmtId="0" fontId="16" fillId="2" borderId="3" xfId="0" applyFont="1" applyFill="1" applyBorder="1" applyAlignment="1">
      <alignment vertical="center"/>
    </xf>
    <xf numFmtId="41" fontId="18" fillId="2" borderId="3" xfId="2" applyFont="1" applyFill="1" applyBorder="1" applyAlignment="1">
      <alignment horizontal="right" vertical="center" wrapText="1"/>
    </xf>
    <xf numFmtId="164" fontId="19" fillId="2" borderId="5" xfId="1" applyNumberFormat="1" applyFont="1" applyFill="1" applyBorder="1" applyAlignment="1">
      <alignment horizontal="right" vertical="center" wrapText="1"/>
    </xf>
    <xf numFmtId="0" fontId="17" fillId="2" borderId="3" xfId="0" applyFont="1" applyFill="1" applyBorder="1" applyAlignment="1">
      <alignment vertical="center"/>
    </xf>
    <xf numFmtId="0" fontId="17" fillId="0" borderId="3" xfId="0" applyFont="1" applyBorder="1" applyAlignment="1">
      <alignment vertical="center"/>
    </xf>
    <xf numFmtId="9" fontId="14" fillId="0" borderId="0" xfId="3" applyFont="1" applyBorder="1" applyAlignment="1">
      <alignment horizontal="center" vertical="center" wrapText="1"/>
    </xf>
    <xf numFmtId="164" fontId="6" fillId="2" borderId="3" xfId="1" quotePrefix="1" applyNumberFormat="1" applyFont="1" applyFill="1" applyBorder="1" applyAlignment="1">
      <alignment horizontal="right" vertical="center" wrapText="1"/>
    </xf>
    <xf numFmtId="0" fontId="6" fillId="2" borderId="3" xfId="0" applyFont="1" applyFill="1" applyBorder="1" applyAlignment="1">
      <alignment horizontal="center" vertical="center" wrapText="1"/>
    </xf>
    <xf numFmtId="0" fontId="6" fillId="2" borderId="3" xfId="0" applyNumberFormat="1" applyFont="1" applyFill="1" applyBorder="1" applyAlignment="1">
      <alignment horizontal="left" vertical="center" wrapText="1"/>
    </xf>
    <xf numFmtId="9" fontId="8" fillId="0" borderId="0" xfId="3" applyFont="1" applyBorder="1" applyAlignment="1">
      <alignment horizontal="center" vertical="center" wrapText="1"/>
    </xf>
    <xf numFmtId="0" fontId="8" fillId="0" borderId="3" xfId="0" applyFont="1" applyBorder="1" applyAlignment="1">
      <alignment vertical="center"/>
    </xf>
    <xf numFmtId="0" fontId="20" fillId="0" borderId="3" xfId="0" applyFont="1" applyBorder="1" applyAlignment="1">
      <alignment vertical="center"/>
    </xf>
    <xf numFmtId="164" fontId="8" fillId="0" borderId="3" xfId="0" applyNumberFormat="1" applyFont="1" applyBorder="1" applyAlignment="1">
      <alignment vertical="center"/>
    </xf>
    <xf numFmtId="0" fontId="11" fillId="0" borderId="0" xfId="0" applyFont="1" applyAlignment="1">
      <alignment vertical="center" wrapText="1"/>
    </xf>
    <xf numFmtId="164" fontId="8" fillId="0" borderId="3" xfId="0" applyNumberFormat="1" applyFont="1" applyBorder="1" applyAlignment="1">
      <alignment horizontal="right" vertical="center"/>
    </xf>
    <xf numFmtId="0" fontId="8" fillId="0" borderId="3" xfId="0" applyFont="1" applyBorder="1" applyAlignment="1">
      <alignment horizontal="right" vertical="center"/>
    </xf>
    <xf numFmtId="41" fontId="20" fillId="0" borderId="3" xfId="0" applyNumberFormat="1" applyFont="1" applyBorder="1" applyAlignment="1">
      <alignment vertical="center"/>
    </xf>
    <xf numFmtId="164" fontId="21" fillId="0" borderId="3" xfId="0" applyNumberFormat="1" applyFont="1" applyBorder="1" applyAlignment="1">
      <alignment horizontal="right" vertical="center"/>
    </xf>
    <xf numFmtId="41" fontId="8" fillId="0" borderId="3" xfId="0" applyNumberFormat="1" applyFont="1" applyBorder="1" applyAlignment="1">
      <alignment vertical="center"/>
    </xf>
    <xf numFmtId="0" fontId="8" fillId="2" borderId="3" xfId="0" applyFont="1" applyFill="1" applyBorder="1" applyAlignment="1">
      <alignment vertical="center"/>
    </xf>
    <xf numFmtId="41" fontId="8" fillId="2" borderId="3" xfId="0" applyNumberFormat="1" applyFont="1" applyFill="1" applyBorder="1" applyAlignment="1">
      <alignment vertical="center"/>
    </xf>
    <xf numFmtId="0" fontId="20" fillId="2" borderId="3" xfId="0" applyFont="1" applyFill="1" applyBorder="1" applyAlignment="1">
      <alignment vertical="center"/>
    </xf>
    <xf numFmtId="0" fontId="20" fillId="3" borderId="3" xfId="0" applyFont="1" applyFill="1" applyBorder="1" applyAlignment="1">
      <alignment vertical="center"/>
    </xf>
    <xf numFmtId="164" fontId="6" fillId="3" borderId="3" xfId="1" quotePrefix="1" applyNumberFormat="1" applyFont="1" applyFill="1" applyBorder="1" applyAlignment="1">
      <alignment horizontal="right" vertical="center" wrapText="1"/>
    </xf>
    <xf numFmtId="164" fontId="8" fillId="2" borderId="3" xfId="0" applyNumberFormat="1" applyFont="1" applyFill="1" applyBorder="1" applyAlignment="1">
      <alignment horizontal="right" vertical="center"/>
    </xf>
    <xf numFmtId="1" fontId="10" fillId="2" borderId="2" xfId="0" applyNumberFormat="1" applyFont="1" applyFill="1" applyBorder="1" applyAlignment="1">
      <alignment horizontal="center" vertical="center" wrapText="1"/>
    </xf>
    <xf numFmtId="1" fontId="10" fillId="2" borderId="3" xfId="0" applyNumberFormat="1" applyFont="1" applyFill="1" applyBorder="1" applyAlignment="1">
      <alignment horizontal="center" vertical="center" wrapText="1"/>
    </xf>
    <xf numFmtId="1" fontId="22" fillId="2" borderId="3" xfId="0" applyNumberFormat="1"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0" borderId="3" xfId="0" applyFont="1" applyBorder="1" applyAlignment="1">
      <alignment horizontal="center" vertical="center" wrapText="1"/>
    </xf>
    <xf numFmtId="0" fontId="10" fillId="0" borderId="3" xfId="0" applyFont="1" applyBorder="1" applyAlignment="1">
      <alignment vertical="center" wrapText="1"/>
    </xf>
    <xf numFmtId="1" fontId="6" fillId="2" borderId="5" xfId="0" applyNumberFormat="1" applyFont="1" applyFill="1" applyBorder="1" applyAlignment="1">
      <alignment horizontal="center" vertical="center"/>
    </xf>
    <xf numFmtId="0" fontId="6" fillId="2" borderId="5" xfId="0" applyFont="1" applyFill="1" applyBorder="1" applyAlignment="1">
      <alignment vertical="center" wrapText="1"/>
    </xf>
    <xf numFmtId="0" fontId="10" fillId="2" borderId="5" xfId="0" applyFont="1" applyFill="1" applyBorder="1" applyAlignment="1">
      <alignment horizontal="center" vertical="center" wrapText="1"/>
    </xf>
    <xf numFmtId="164" fontId="19" fillId="2" borderId="0" xfId="1" applyNumberFormat="1" applyFont="1" applyFill="1" applyBorder="1" applyAlignment="1">
      <alignment horizontal="right" vertical="center" wrapText="1"/>
    </xf>
    <xf numFmtId="1" fontId="4" fillId="2" borderId="5" xfId="0" applyNumberFormat="1" applyFont="1" applyFill="1" applyBorder="1" applyAlignment="1">
      <alignment horizontal="center" vertical="center"/>
    </xf>
    <xf numFmtId="0" fontId="4" fillId="2" borderId="5" xfId="0" applyFont="1" applyFill="1" applyBorder="1" applyAlignment="1">
      <alignment vertical="center" wrapText="1"/>
    </xf>
    <xf numFmtId="0" fontId="8" fillId="2" borderId="5" xfId="0" applyFont="1" applyFill="1" applyBorder="1" applyAlignment="1">
      <alignment horizontal="center" vertical="center" wrapText="1"/>
    </xf>
    <xf numFmtId="165" fontId="8" fillId="0" borderId="0" xfId="3" applyNumberFormat="1" applyFont="1" applyBorder="1" applyAlignment="1">
      <alignment horizontal="center" vertical="center" wrapText="1"/>
    </xf>
    <xf numFmtId="166" fontId="8" fillId="0" borderId="0" xfId="3" applyNumberFormat="1" applyFont="1" applyBorder="1" applyAlignment="1">
      <alignment horizontal="center" vertical="center" wrapText="1"/>
    </xf>
    <xf numFmtId="164" fontId="14" fillId="0" borderId="0" xfId="3" applyNumberFormat="1" applyFont="1" applyBorder="1" applyAlignment="1">
      <alignment horizontal="center" vertical="center" wrapText="1"/>
    </xf>
    <xf numFmtId="164" fontId="6" fillId="2" borderId="0" xfId="1" applyNumberFormat="1" applyFont="1" applyFill="1" applyBorder="1" applyAlignment="1">
      <alignment horizontal="right" vertical="center" wrapText="1"/>
    </xf>
    <xf numFmtId="0" fontId="16" fillId="2" borderId="0" xfId="0" applyFont="1" applyFill="1" applyBorder="1" applyAlignment="1">
      <alignment vertical="center"/>
    </xf>
    <xf numFmtId="164" fontId="7" fillId="2" borderId="0" xfId="1" quotePrefix="1" applyNumberFormat="1" applyFont="1" applyFill="1" applyBorder="1" applyAlignment="1">
      <alignment horizontal="right" vertical="center" wrapText="1"/>
    </xf>
    <xf numFmtId="167" fontId="8" fillId="0" borderId="0" xfId="3" applyNumberFormat="1" applyFont="1" applyBorder="1" applyAlignment="1">
      <alignment horizontal="center" vertical="center" wrapText="1"/>
    </xf>
    <xf numFmtId="0" fontId="20" fillId="2" borderId="3" xfId="0" applyFont="1" applyFill="1" applyBorder="1" applyAlignment="1">
      <alignment horizontal="center" vertical="center" wrapText="1"/>
    </xf>
    <xf numFmtId="0" fontId="20" fillId="0" borderId="3" xfId="0" applyFont="1" applyFill="1" applyBorder="1" applyAlignment="1">
      <alignment vertical="center" wrapText="1"/>
    </xf>
    <xf numFmtId="0" fontId="8" fillId="2" borderId="3" xfId="0" applyFont="1" applyFill="1" applyBorder="1" applyAlignment="1">
      <alignment horizontal="center" vertical="center" wrapText="1"/>
    </xf>
    <xf numFmtId="0" fontId="20" fillId="0" borderId="3" xfId="0" applyNumberFormat="1" applyFont="1" applyFill="1" applyBorder="1" applyAlignment="1">
      <alignment horizontal="left" vertical="center" wrapText="1"/>
    </xf>
    <xf numFmtId="49" fontId="8" fillId="0" borderId="3" xfId="0" applyNumberFormat="1" applyFont="1" applyFill="1" applyBorder="1" applyAlignment="1">
      <alignment horizontal="left" vertical="center" wrapText="1"/>
    </xf>
    <xf numFmtId="0" fontId="8" fillId="2" borderId="3" xfId="0" applyFont="1" applyFill="1" applyBorder="1" applyAlignment="1">
      <alignment horizontal="left" vertical="center" wrapText="1"/>
    </xf>
    <xf numFmtId="49" fontId="8" fillId="0" borderId="3" xfId="0" applyNumberFormat="1" applyFont="1" applyBorder="1" applyAlignment="1">
      <alignment horizontal="left" vertical="center" wrapText="1"/>
    </xf>
    <xf numFmtId="0" fontId="8" fillId="2" borderId="4" xfId="0" applyFont="1" applyFill="1" applyBorder="1" applyAlignment="1">
      <alignment horizontal="center" vertical="center" wrapText="1"/>
    </xf>
    <xf numFmtId="0" fontId="8" fillId="2" borderId="4" xfId="0" applyFont="1" applyFill="1" applyBorder="1" applyAlignment="1">
      <alignment horizontal="left" vertical="center" wrapText="1"/>
    </xf>
    <xf numFmtId="164" fontId="8" fillId="2" borderId="3" xfId="1" applyNumberFormat="1" applyFont="1" applyFill="1" applyBorder="1" applyAlignment="1">
      <alignment horizontal="center" vertical="center" wrapText="1"/>
    </xf>
    <xf numFmtId="0" fontId="16" fillId="0" borderId="0" xfId="0" applyFont="1" applyAlignment="1">
      <alignment horizontal="center" vertical="center" wrapText="1"/>
    </xf>
    <xf numFmtId="0" fontId="14" fillId="0" borderId="0" xfId="0" applyFont="1" applyAlignment="1">
      <alignment vertical="center" wrapText="1"/>
    </xf>
    <xf numFmtId="0" fontId="25" fillId="0" borderId="0" xfId="0" applyFont="1" applyAlignment="1">
      <alignment horizontal="center" vertical="center" wrapText="1"/>
    </xf>
    <xf numFmtId="0" fontId="10" fillId="0" borderId="0" xfId="0" applyFont="1" applyAlignment="1">
      <alignment vertical="center" wrapText="1"/>
    </xf>
    <xf numFmtId="0" fontId="25" fillId="0" borderId="0" xfId="0" applyFont="1" applyBorder="1" applyAlignment="1">
      <alignment horizontal="center" vertical="center" wrapText="1"/>
    </xf>
    <xf numFmtId="0" fontId="16" fillId="0" borderId="7" xfId="0" applyFont="1" applyBorder="1" applyAlignment="1">
      <alignment horizontal="center" vertical="center" wrapText="1"/>
    </xf>
    <xf numFmtId="0" fontId="15" fillId="2" borderId="1" xfId="0" applyFont="1" applyFill="1" applyBorder="1" applyAlignment="1">
      <alignment horizontal="center" vertical="center" wrapText="1"/>
    </xf>
    <xf numFmtId="164" fontId="26" fillId="2" borderId="2" xfId="1" quotePrefix="1" applyNumberFormat="1" applyFont="1" applyFill="1" applyBorder="1" applyAlignment="1">
      <alignment horizontal="right" vertical="center" wrapText="1"/>
    </xf>
    <xf numFmtId="0" fontId="10" fillId="0" borderId="2" xfId="0" applyFont="1" applyBorder="1" applyAlignment="1">
      <alignment horizontal="center" vertical="center" wrapText="1"/>
    </xf>
    <xf numFmtId="0" fontId="14" fillId="0" borderId="0" xfId="0" applyFont="1" applyBorder="1" applyAlignment="1">
      <alignment horizontal="center" vertical="center" wrapText="1"/>
    </xf>
    <xf numFmtId="9" fontId="14" fillId="0" borderId="0" xfId="3" applyFont="1" applyAlignment="1">
      <alignment vertical="center" wrapText="1"/>
    </xf>
    <xf numFmtId="164" fontId="26" fillId="2" borderId="3" xfId="1" quotePrefix="1" applyNumberFormat="1" applyFont="1" applyFill="1" applyBorder="1" applyAlignment="1">
      <alignment horizontal="right" vertical="center" wrapText="1"/>
    </xf>
    <xf numFmtId="164" fontId="20" fillId="2" borderId="3" xfId="1" quotePrefix="1" applyNumberFormat="1" applyFont="1" applyFill="1" applyBorder="1" applyAlignment="1">
      <alignment horizontal="right" vertical="center" wrapText="1"/>
    </xf>
    <xf numFmtId="0" fontId="14" fillId="0" borderId="3" xfId="0" applyFont="1" applyBorder="1" applyAlignment="1">
      <alignment vertical="center" wrapText="1"/>
    </xf>
    <xf numFmtId="164" fontId="27" fillId="2" borderId="3" xfId="1" quotePrefix="1" applyNumberFormat="1" applyFont="1" applyFill="1" applyBorder="1" applyAlignment="1">
      <alignment horizontal="right" vertical="center" wrapText="1"/>
    </xf>
    <xf numFmtId="164" fontId="21" fillId="2" borderId="3" xfId="1" quotePrefix="1" applyNumberFormat="1" applyFont="1" applyFill="1" applyBorder="1" applyAlignment="1">
      <alignment horizontal="right" vertical="center" wrapText="1"/>
    </xf>
    <xf numFmtId="41" fontId="10" fillId="2" borderId="3" xfId="2" applyFont="1" applyFill="1" applyBorder="1" applyAlignment="1">
      <alignment horizontal="right" vertical="center" wrapText="1"/>
    </xf>
    <xf numFmtId="164" fontId="10" fillId="2" borderId="3" xfId="1" quotePrefix="1" applyNumberFormat="1" applyFont="1" applyFill="1" applyBorder="1" applyAlignment="1">
      <alignment horizontal="right" vertical="center" wrapText="1"/>
    </xf>
    <xf numFmtId="164" fontId="8" fillId="2" borderId="3" xfId="1" quotePrefix="1" applyNumberFormat="1" applyFont="1" applyFill="1" applyBorder="1" applyAlignment="1">
      <alignment horizontal="right" vertical="center" wrapText="1"/>
    </xf>
    <xf numFmtId="164" fontId="8" fillId="0" borderId="3" xfId="0" applyNumberFormat="1" applyFont="1" applyBorder="1" applyAlignment="1">
      <alignment vertical="center" wrapText="1"/>
    </xf>
    <xf numFmtId="9" fontId="8" fillId="0" borderId="0" xfId="3" applyFont="1" applyAlignment="1">
      <alignment vertical="center" wrapText="1"/>
    </xf>
    <xf numFmtId="0" fontId="8" fillId="0" borderId="3" xfId="0" applyFont="1" applyBorder="1" applyAlignment="1">
      <alignment vertical="center" wrapText="1"/>
    </xf>
    <xf numFmtId="41" fontId="10" fillId="2" borderId="3" xfId="1" quotePrefix="1" applyNumberFormat="1" applyFont="1" applyFill="1" applyBorder="1" applyAlignment="1">
      <alignment horizontal="right" vertical="center" wrapText="1"/>
    </xf>
    <xf numFmtId="164" fontId="10" fillId="2" borderId="3" xfId="1" applyNumberFormat="1" applyFont="1" applyFill="1" applyBorder="1" applyAlignment="1">
      <alignment horizontal="right" vertical="center" wrapText="1"/>
    </xf>
    <xf numFmtId="164" fontId="8" fillId="2" borderId="3" xfId="1" applyNumberFormat="1" applyFont="1" applyFill="1" applyBorder="1" applyAlignment="1">
      <alignment horizontal="right" vertical="center" wrapText="1"/>
    </xf>
    <xf numFmtId="1" fontId="10" fillId="0" borderId="3" xfId="0" applyNumberFormat="1" applyFont="1" applyBorder="1" applyAlignment="1">
      <alignment vertical="center" wrapText="1"/>
    </xf>
    <xf numFmtId="41" fontId="8" fillId="2" borderId="3" xfId="2" applyFont="1" applyFill="1" applyBorder="1" applyAlignment="1">
      <alignment horizontal="right" vertical="center" wrapText="1"/>
    </xf>
    <xf numFmtId="164" fontId="10" fillId="2" borderId="5" xfId="1" applyNumberFormat="1" applyFont="1" applyFill="1" applyBorder="1" applyAlignment="1">
      <alignment horizontal="right" vertical="center" wrapText="1"/>
    </xf>
    <xf numFmtId="0" fontId="26" fillId="2" borderId="3" xfId="0" applyFont="1" applyFill="1" applyBorder="1" applyAlignment="1">
      <alignment horizontal="center" vertical="center" wrapText="1"/>
    </xf>
    <xf numFmtId="41" fontId="26" fillId="2" borderId="3" xfId="2" applyFont="1" applyFill="1" applyBorder="1" applyAlignment="1">
      <alignment horizontal="right" vertical="center" wrapText="1"/>
    </xf>
    <xf numFmtId="41" fontId="26" fillId="2" borderId="5" xfId="2" applyFont="1" applyFill="1" applyBorder="1" applyAlignment="1">
      <alignment horizontal="right" vertical="center" wrapText="1"/>
    </xf>
    <xf numFmtId="0" fontId="14" fillId="0" borderId="5" xfId="0" applyFont="1" applyBorder="1" applyAlignment="1">
      <alignment vertical="center" wrapText="1"/>
    </xf>
    <xf numFmtId="41" fontId="10" fillId="2" borderId="5" xfId="2" applyFont="1" applyFill="1" applyBorder="1" applyAlignment="1">
      <alignment horizontal="right" vertical="center" wrapText="1"/>
    </xf>
    <xf numFmtId="41" fontId="8" fillId="2" borderId="5" xfId="2" applyFont="1" applyFill="1" applyBorder="1" applyAlignment="1">
      <alignment horizontal="right" vertical="center" wrapText="1"/>
    </xf>
    <xf numFmtId="164" fontId="8" fillId="2" borderId="5" xfId="1" applyNumberFormat="1" applyFont="1" applyFill="1" applyBorder="1" applyAlignment="1">
      <alignment horizontal="right" vertical="center" wrapText="1"/>
    </xf>
    <xf numFmtId="43" fontId="14" fillId="0" borderId="5" xfId="1" applyFont="1" applyBorder="1" applyAlignment="1">
      <alignment vertical="center" wrapText="1"/>
    </xf>
    <xf numFmtId="0" fontId="10" fillId="0" borderId="0" xfId="0" applyFont="1" applyAlignment="1">
      <alignment horizontal="center" vertical="center" wrapText="1"/>
    </xf>
    <xf numFmtId="0" fontId="14" fillId="0" borderId="0" xfId="0" applyFont="1" applyAlignment="1">
      <alignment horizontal="center" vertical="center" wrapText="1"/>
    </xf>
    <xf numFmtId="164" fontId="8" fillId="2" borderId="4" xfId="1" applyNumberFormat="1" applyFont="1" applyFill="1" applyBorder="1" applyAlignment="1">
      <alignment horizontal="right" vertical="center" wrapText="1"/>
    </xf>
    <xf numFmtId="0" fontId="26" fillId="0" borderId="3" xfId="0" applyFont="1" applyBorder="1" applyAlignment="1">
      <alignment vertical="center" wrapText="1"/>
    </xf>
    <xf numFmtId="164" fontId="20" fillId="2" borderId="5" xfId="1" applyNumberFormat="1" applyFont="1" applyFill="1" applyBorder="1" applyAlignment="1">
      <alignment horizontal="right" vertical="center" wrapText="1"/>
    </xf>
    <xf numFmtId="0" fontId="20" fillId="2" borderId="3" xfId="0" applyFont="1" applyFill="1" applyBorder="1" applyAlignment="1">
      <alignment horizontal="left" vertical="center" wrapText="1"/>
    </xf>
    <xf numFmtId="1" fontId="4" fillId="0" borderId="5" xfId="0" applyNumberFormat="1" applyFont="1" applyFill="1" applyBorder="1" applyAlignment="1">
      <alignment horizontal="center" vertical="center"/>
    </xf>
    <xf numFmtId="43" fontId="20" fillId="0" borderId="5" xfId="1" applyFont="1" applyFill="1" applyBorder="1" applyAlignment="1">
      <alignment horizontal="justify" vertical="center" wrapText="1"/>
    </xf>
    <xf numFmtId="0" fontId="10" fillId="0" borderId="5" xfId="0" applyFont="1" applyFill="1" applyBorder="1" applyAlignment="1">
      <alignment horizontal="center" vertical="center" wrapText="1"/>
    </xf>
    <xf numFmtId="41" fontId="26" fillId="0" borderId="3" xfId="2" applyFont="1" applyFill="1" applyBorder="1" applyAlignment="1">
      <alignment horizontal="right" vertical="center" wrapText="1"/>
    </xf>
    <xf numFmtId="9" fontId="14" fillId="0" borderId="0" xfId="3" applyFont="1" applyFill="1" applyBorder="1" applyAlignment="1">
      <alignment horizontal="center" vertical="center" wrapText="1"/>
    </xf>
    <xf numFmtId="9" fontId="14" fillId="0" borderId="0" xfId="3" applyFont="1" applyFill="1" applyAlignment="1">
      <alignment vertical="center" wrapText="1"/>
    </xf>
    <xf numFmtId="164" fontId="6" fillId="0" borderId="0" xfId="1" applyNumberFormat="1" applyFont="1" applyFill="1" applyBorder="1" applyAlignment="1">
      <alignment horizontal="right" vertical="center" wrapText="1"/>
    </xf>
    <xf numFmtId="0" fontId="16" fillId="0" borderId="0" xfId="0" applyFont="1" applyFill="1" applyBorder="1" applyAlignment="1">
      <alignment vertical="center"/>
    </xf>
    <xf numFmtId="164" fontId="7" fillId="0" borderId="0" xfId="1" quotePrefix="1" applyNumberFormat="1" applyFont="1" applyFill="1" applyBorder="1" applyAlignment="1">
      <alignment horizontal="right" vertical="center" wrapText="1"/>
    </xf>
    <xf numFmtId="0" fontId="1" fillId="0" borderId="0" xfId="0" applyFont="1" applyFill="1" applyAlignment="1">
      <alignment vertical="center" wrapText="1"/>
    </xf>
    <xf numFmtId="43" fontId="20" fillId="0" borderId="5" xfId="1" applyFont="1" applyFill="1" applyBorder="1" applyAlignment="1">
      <alignment horizontal="center" vertical="center" wrapText="1"/>
    </xf>
    <xf numFmtId="0" fontId="26" fillId="0" borderId="5" xfId="0" applyFont="1" applyFill="1" applyBorder="1" applyAlignment="1">
      <alignment vertical="center" wrapText="1"/>
    </xf>
    <xf numFmtId="164" fontId="26" fillId="0" borderId="3" xfId="1" quotePrefix="1" applyNumberFormat="1" applyFont="1" applyFill="1" applyBorder="1" applyAlignment="1">
      <alignment horizontal="right" vertical="center" wrapText="1"/>
    </xf>
    <xf numFmtId="0" fontId="3" fillId="0" borderId="0" xfId="0" applyFont="1" applyFill="1" applyAlignment="1">
      <alignment vertical="center" wrapText="1"/>
    </xf>
    <xf numFmtId="0" fontId="8" fillId="2" borderId="3" xfId="0" applyNumberFormat="1" applyFont="1" applyFill="1" applyBorder="1" applyAlignment="1">
      <alignment horizontal="center" vertical="center" wrapText="1"/>
    </xf>
    <xf numFmtId="9" fontId="16" fillId="0" borderId="0" xfId="3" applyFont="1" applyBorder="1" applyAlignment="1">
      <alignment horizontal="center" vertical="center" wrapText="1"/>
    </xf>
    <xf numFmtId="9" fontId="16" fillId="0" borderId="0" xfId="3" applyFont="1" applyAlignment="1">
      <alignment vertical="center" wrapText="1"/>
    </xf>
    <xf numFmtId="164" fontId="4" fillId="2" borderId="0" xfId="1" applyNumberFormat="1" applyFont="1" applyFill="1" applyBorder="1" applyAlignment="1">
      <alignment horizontal="right" vertical="center" wrapText="1"/>
    </xf>
    <xf numFmtId="164" fontId="28" fillId="2" borderId="0" xfId="1" quotePrefix="1" applyNumberFormat="1" applyFont="1" applyFill="1" applyBorder="1" applyAlignment="1">
      <alignment horizontal="right" vertical="center" wrapText="1"/>
    </xf>
    <xf numFmtId="0" fontId="8" fillId="0" borderId="3" xfId="0" applyFont="1" applyBorder="1" applyAlignment="1">
      <alignment horizontal="center" vertical="center" wrapText="1"/>
    </xf>
    <xf numFmtId="0" fontId="20" fillId="0" borderId="3" xfId="0" applyFont="1" applyBorder="1" applyAlignment="1">
      <alignment vertical="center" wrapText="1"/>
    </xf>
    <xf numFmtId="164" fontId="20" fillId="2" borderId="3" xfId="1" applyNumberFormat="1" applyFont="1" applyFill="1" applyBorder="1" applyAlignment="1">
      <alignment horizontal="right" vertical="center" wrapText="1"/>
    </xf>
    <xf numFmtId="0" fontId="20" fillId="0" borderId="3" xfId="0" applyFont="1" applyBorder="1" applyAlignment="1">
      <alignment horizontal="center" vertical="center" wrapText="1"/>
    </xf>
    <xf numFmtId="0" fontId="20" fillId="0" borderId="0" xfId="0" applyFont="1" applyAlignment="1">
      <alignment horizontal="center" vertical="center" wrapText="1"/>
    </xf>
    <xf numFmtId="0" fontId="29" fillId="0" borderId="0" xfId="0" applyFont="1" applyAlignment="1">
      <alignment vertical="center" wrapText="1"/>
    </xf>
    <xf numFmtId="0" fontId="20" fillId="0" borderId="3" xfId="0" applyFont="1" applyFill="1" applyBorder="1" applyAlignment="1">
      <alignment horizontal="left" vertical="center" wrapText="1"/>
    </xf>
    <xf numFmtId="1" fontId="8" fillId="0" borderId="3" xfId="6" applyNumberFormat="1" applyFont="1" applyFill="1" applyBorder="1" applyAlignment="1">
      <alignment horizontal="center" vertical="center" wrapText="1"/>
    </xf>
    <xf numFmtId="3" fontId="8" fillId="2" borderId="3" xfId="6" applyNumberFormat="1" applyFont="1" applyFill="1" applyBorder="1" applyAlignment="1">
      <alignment horizontal="center" vertical="center" wrapText="1"/>
    </xf>
    <xf numFmtId="1" fontId="8" fillId="0" borderId="3" xfId="0" applyNumberFormat="1" applyFont="1" applyBorder="1" applyAlignment="1">
      <alignment vertical="center" wrapText="1"/>
    </xf>
    <xf numFmtId="0" fontId="8" fillId="0" borderId="0" xfId="0" applyFont="1" applyAlignment="1">
      <alignment horizontal="center" vertical="center" wrapText="1"/>
    </xf>
    <xf numFmtId="0" fontId="8" fillId="0" borderId="4" xfId="0" applyFont="1" applyBorder="1" applyAlignment="1">
      <alignment vertical="center" wrapText="1"/>
    </xf>
    <xf numFmtId="0" fontId="8" fillId="0" borderId="4" xfId="0" applyFont="1" applyBorder="1" applyAlignment="1">
      <alignment horizontal="center" vertical="center" wrapText="1"/>
    </xf>
    <xf numFmtId="0" fontId="8" fillId="2" borderId="5" xfId="0" applyFont="1" applyFill="1" applyBorder="1" applyAlignment="1">
      <alignment horizontal="left" vertical="center" wrapText="1"/>
    </xf>
    <xf numFmtId="0" fontId="10" fillId="0" borderId="5" xfId="0" applyFont="1" applyBorder="1" applyAlignment="1">
      <alignment vertical="center" wrapText="1"/>
    </xf>
    <xf numFmtId="0" fontId="20" fillId="2" borderId="9" xfId="0" applyFont="1" applyFill="1" applyBorder="1" applyAlignment="1">
      <alignment horizontal="center" vertical="center" wrapText="1"/>
    </xf>
    <xf numFmtId="0" fontId="20" fillId="2" borderId="9" xfId="0" applyFont="1" applyFill="1" applyBorder="1" applyAlignment="1">
      <alignment horizontal="left" vertical="center" wrapText="1"/>
    </xf>
    <xf numFmtId="0" fontId="20" fillId="0" borderId="9" xfId="0" applyFont="1" applyBorder="1" applyAlignment="1">
      <alignment vertical="center" wrapText="1"/>
    </xf>
    <xf numFmtId="164" fontId="20" fillId="2" borderId="9" xfId="1" applyNumberFormat="1" applyFont="1" applyFill="1" applyBorder="1" applyAlignment="1">
      <alignment horizontal="right" vertical="center" wrapText="1"/>
    </xf>
    <xf numFmtId="0" fontId="8" fillId="0" borderId="3" xfId="0" applyFont="1" applyFill="1" applyBorder="1" applyAlignment="1">
      <alignment horizontal="left" vertical="center" wrapText="1"/>
    </xf>
    <xf numFmtId="164" fontId="14" fillId="0" borderId="2" xfId="0" applyNumberFormat="1" applyFont="1" applyBorder="1" applyAlignment="1">
      <alignment vertical="center" wrapText="1"/>
    </xf>
    <xf numFmtId="164" fontId="14" fillId="0" borderId="3" xfId="0" applyNumberFormat="1" applyFont="1" applyBorder="1" applyAlignment="1">
      <alignment vertical="center" wrapText="1"/>
    </xf>
    <xf numFmtId="0" fontId="26" fillId="0" borderId="3" xfId="0" applyFont="1" applyBorder="1" applyAlignment="1">
      <alignment horizontal="center" vertical="center" wrapText="1"/>
    </xf>
    <xf numFmtId="0" fontId="10" fillId="0" borderId="3" xfId="0" applyFont="1" applyFill="1" applyBorder="1" applyAlignment="1">
      <alignment horizontal="center" vertical="center" wrapText="1"/>
    </xf>
    <xf numFmtId="164" fontId="14" fillId="0" borderId="4" xfId="0" applyNumberFormat="1" applyFont="1" applyBorder="1" applyAlignment="1">
      <alignment vertical="center" wrapText="1"/>
    </xf>
    <xf numFmtId="164" fontId="26" fillId="0" borderId="3" xfId="0" applyNumberFormat="1" applyFont="1" applyFill="1" applyBorder="1" applyAlignment="1">
      <alignment horizontal="center" vertical="center" wrapText="1"/>
    </xf>
    <xf numFmtId="164" fontId="10" fillId="0" borderId="3" xfId="0" applyNumberFormat="1" applyFont="1" applyBorder="1" applyAlignment="1">
      <alignment horizontal="center" vertical="center" wrapText="1"/>
    </xf>
    <xf numFmtId="164" fontId="8" fillId="0" borderId="3" xfId="0" applyNumberFormat="1" applyFont="1" applyBorder="1" applyAlignment="1">
      <alignment horizontal="center" vertical="center" wrapText="1"/>
    </xf>
    <xf numFmtId="41" fontId="8" fillId="0" borderId="3" xfId="2" applyFont="1" applyFill="1" applyBorder="1" applyAlignment="1">
      <alignment horizontal="right" vertical="center" wrapText="1"/>
    </xf>
    <xf numFmtId="164" fontId="8" fillId="0" borderId="3" xfId="1" quotePrefix="1" applyNumberFormat="1" applyFont="1" applyFill="1" applyBorder="1" applyAlignment="1">
      <alignment horizontal="right" vertical="center" wrapText="1"/>
    </xf>
    <xf numFmtId="164" fontId="23" fillId="2" borderId="5" xfId="1" applyNumberFormat="1" applyFont="1" applyFill="1" applyBorder="1" applyAlignment="1">
      <alignment horizontal="right" vertical="center" wrapText="1"/>
    </xf>
    <xf numFmtId="1" fontId="6" fillId="0" borderId="3" xfId="0" applyNumberFormat="1" applyFont="1" applyFill="1" applyBorder="1" applyAlignment="1">
      <alignment horizontal="center" vertical="center"/>
    </xf>
    <xf numFmtId="0" fontId="6" fillId="0" borderId="3" xfId="0" applyFont="1" applyFill="1" applyBorder="1" applyAlignment="1">
      <alignment vertical="center" wrapText="1"/>
    </xf>
    <xf numFmtId="41" fontId="10" fillId="0" borderId="3" xfId="2" applyFont="1" applyFill="1" applyBorder="1" applyAlignment="1">
      <alignment horizontal="right" vertical="center" wrapText="1"/>
    </xf>
    <xf numFmtId="164" fontId="10" fillId="0" borderId="3" xfId="1" applyNumberFormat="1" applyFont="1" applyFill="1" applyBorder="1" applyAlignment="1">
      <alignment horizontal="right" vertical="center" wrapText="1"/>
    </xf>
    <xf numFmtId="164" fontId="10" fillId="0" borderId="3" xfId="1" quotePrefix="1" applyNumberFormat="1" applyFont="1" applyFill="1" applyBorder="1" applyAlignment="1">
      <alignment horizontal="right" vertical="center" wrapText="1"/>
    </xf>
    <xf numFmtId="164" fontId="14" fillId="0" borderId="3" xfId="0" applyNumberFormat="1" applyFont="1" applyFill="1" applyBorder="1" applyAlignment="1">
      <alignment vertical="center" wrapText="1"/>
    </xf>
    <xf numFmtId="9" fontId="8" fillId="0" borderId="0" xfId="3" applyFont="1" applyFill="1" applyBorder="1" applyAlignment="1">
      <alignment horizontal="center" vertical="center" wrapText="1"/>
    </xf>
    <xf numFmtId="9" fontId="8" fillId="0" borderId="0" xfId="3" applyFont="1" applyFill="1" applyAlignment="1">
      <alignment vertical="center" wrapText="1"/>
    </xf>
    <xf numFmtId="0" fontId="20" fillId="0" borderId="3" xfId="0" applyFont="1" applyFill="1" applyBorder="1" applyAlignment="1">
      <alignment vertical="center"/>
    </xf>
    <xf numFmtId="41" fontId="6" fillId="0" borderId="3" xfId="2" applyFont="1" applyFill="1" applyBorder="1" applyAlignment="1">
      <alignment horizontal="right" vertical="center" wrapText="1"/>
    </xf>
    <xf numFmtId="164" fontId="6" fillId="0" borderId="3" xfId="1" quotePrefix="1" applyNumberFormat="1" applyFont="1" applyFill="1" applyBorder="1" applyAlignment="1">
      <alignment horizontal="right" vertical="center" wrapText="1"/>
    </xf>
    <xf numFmtId="0" fontId="11" fillId="0" borderId="0" xfId="0" applyFont="1" applyFill="1" applyAlignment="1">
      <alignment vertical="center" wrapText="1"/>
    </xf>
    <xf numFmtId="164" fontId="16" fillId="0" borderId="0" xfId="0" applyNumberFormat="1" applyFont="1" applyFill="1" applyBorder="1" applyAlignment="1">
      <alignment horizontal="center" vertical="center" wrapText="1"/>
    </xf>
    <xf numFmtId="164" fontId="20" fillId="0" borderId="3" xfId="0" applyNumberFormat="1" applyFont="1" applyFill="1" applyBorder="1" applyAlignment="1">
      <alignment vertical="center"/>
    </xf>
    <xf numFmtId="164" fontId="14" fillId="3" borderId="0" xfId="3" applyNumberFormat="1" applyFont="1" applyFill="1" applyBorder="1" applyAlignment="1">
      <alignment horizontal="center" vertical="center" wrapText="1"/>
    </xf>
    <xf numFmtId="166" fontId="8" fillId="3" borderId="0" xfId="3" applyNumberFormat="1" applyFont="1" applyFill="1" applyBorder="1" applyAlignment="1">
      <alignment horizontal="center" vertical="center" wrapText="1"/>
    </xf>
    <xf numFmtId="164" fontId="20" fillId="3" borderId="3" xfId="0" applyNumberFormat="1" applyFont="1" applyFill="1" applyBorder="1" applyAlignment="1">
      <alignment vertical="center"/>
    </xf>
    <xf numFmtId="164" fontId="14" fillId="3" borderId="3" xfId="0" applyNumberFormat="1" applyFont="1" applyFill="1" applyBorder="1" applyAlignment="1">
      <alignment vertical="center" wrapText="1"/>
    </xf>
    <xf numFmtId="165" fontId="10" fillId="2" borderId="3" xfId="1" quotePrefix="1" applyNumberFormat="1" applyFont="1" applyFill="1" applyBorder="1" applyAlignment="1">
      <alignment horizontal="right" vertical="center" wrapText="1"/>
    </xf>
    <xf numFmtId="41" fontId="8" fillId="0" borderId="0" xfId="3" applyNumberFormat="1" applyFont="1" applyAlignment="1">
      <alignment vertical="center" wrapText="1"/>
    </xf>
    <xf numFmtId="41" fontId="20" fillId="3" borderId="3" xfId="0" applyNumberFormat="1" applyFont="1" applyFill="1" applyBorder="1" applyAlignment="1">
      <alignment vertical="center"/>
    </xf>
    <xf numFmtId="164" fontId="26" fillId="2" borderId="3" xfId="2" applyNumberFormat="1" applyFont="1" applyFill="1" applyBorder="1" applyAlignment="1">
      <alignment horizontal="right" vertical="center" wrapText="1"/>
    </xf>
    <xf numFmtId="164" fontId="26" fillId="2" borderId="5" xfId="2" applyNumberFormat="1" applyFont="1" applyFill="1" applyBorder="1" applyAlignment="1">
      <alignment horizontal="right" vertical="center" wrapText="1"/>
    </xf>
    <xf numFmtId="164" fontId="8" fillId="2" borderId="3" xfId="0" applyNumberFormat="1" applyFont="1" applyFill="1" applyBorder="1" applyAlignment="1">
      <alignment horizontal="center" vertical="center" wrapText="1"/>
    </xf>
    <xf numFmtId="164" fontId="8" fillId="0" borderId="3" xfId="5" applyNumberFormat="1" applyFont="1" applyBorder="1" applyAlignment="1">
      <alignment horizontal="center"/>
    </xf>
    <xf numFmtId="164" fontId="26" fillId="0" borderId="3" xfId="2" applyNumberFormat="1" applyFont="1" applyFill="1" applyBorder="1" applyAlignment="1">
      <alignment horizontal="right" vertical="center" wrapText="1"/>
    </xf>
    <xf numFmtId="164" fontId="10" fillId="0" borderId="3" xfId="0" applyNumberFormat="1" applyFont="1" applyBorder="1" applyAlignment="1">
      <alignment vertical="center" wrapText="1"/>
    </xf>
    <xf numFmtId="164" fontId="8" fillId="0" borderId="4" xfId="0" applyNumberFormat="1" applyFont="1" applyBorder="1" applyAlignment="1">
      <alignment vertical="center" wrapText="1"/>
    </xf>
    <xf numFmtId="164" fontId="10" fillId="0" borderId="0" xfId="0" applyNumberFormat="1" applyFont="1" applyAlignment="1">
      <alignment vertical="center" wrapText="1"/>
    </xf>
    <xf numFmtId="0" fontId="20" fillId="0"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164" fontId="1" fillId="0" borderId="0" xfId="0" applyNumberFormat="1" applyFont="1" applyAlignment="1">
      <alignment vertical="center" wrapText="1"/>
    </xf>
    <xf numFmtId="41" fontId="23" fillId="3" borderId="3" xfId="2" applyFont="1" applyFill="1" applyBorder="1" applyAlignment="1">
      <alignment horizontal="right" vertical="center" wrapText="1"/>
    </xf>
    <xf numFmtId="164" fontId="23" fillId="3" borderId="3" xfId="1" applyNumberFormat="1" applyFont="1" applyFill="1" applyBorder="1" applyAlignment="1">
      <alignment horizontal="right" vertical="center" wrapText="1"/>
    </xf>
    <xf numFmtId="164" fontId="8" fillId="0" borderId="0" xfId="3" applyNumberFormat="1" applyFont="1" applyBorder="1" applyAlignment="1">
      <alignment horizontal="center" vertical="center" wrapText="1"/>
    </xf>
    <xf numFmtId="164" fontId="14" fillId="0" borderId="0" xfId="0" applyNumberFormat="1" applyFont="1" applyBorder="1" applyAlignment="1">
      <alignment horizontal="center" vertical="center" wrapText="1"/>
    </xf>
    <xf numFmtId="0" fontId="8" fillId="0" borderId="3" xfId="0" applyFont="1" applyFill="1" applyBorder="1" applyAlignment="1">
      <alignment vertical="center" wrapText="1"/>
    </xf>
    <xf numFmtId="164" fontId="8" fillId="0" borderId="5" xfId="1" applyNumberFormat="1" applyFont="1" applyFill="1" applyBorder="1" applyAlignment="1">
      <alignment horizontal="right" vertical="center" wrapText="1"/>
    </xf>
    <xf numFmtId="164" fontId="8" fillId="0" borderId="3" xfId="0" applyNumberFormat="1" applyFont="1" applyFill="1" applyBorder="1" applyAlignment="1">
      <alignment vertical="center" wrapText="1"/>
    </xf>
    <xf numFmtId="164" fontId="20" fillId="0" borderId="0" xfId="0" applyNumberFormat="1" applyFont="1" applyFill="1" applyBorder="1" applyAlignment="1">
      <alignment horizontal="center" vertical="center" wrapText="1"/>
    </xf>
    <xf numFmtId="1" fontId="6" fillId="3" borderId="3" xfId="0" applyNumberFormat="1" applyFont="1" applyFill="1" applyBorder="1" applyAlignment="1">
      <alignment horizontal="center" vertical="center"/>
    </xf>
    <xf numFmtId="0" fontId="6" fillId="3" borderId="3" xfId="0" applyFont="1" applyFill="1" applyBorder="1" applyAlignment="1">
      <alignment vertical="center" wrapText="1"/>
    </xf>
    <xf numFmtId="0" fontId="10" fillId="3" borderId="3" xfId="0" applyFont="1" applyFill="1" applyBorder="1" applyAlignment="1">
      <alignment horizontal="center" vertical="center" wrapText="1"/>
    </xf>
    <xf numFmtId="41" fontId="10" fillId="3" borderId="3" xfId="2" applyFont="1" applyFill="1" applyBorder="1" applyAlignment="1">
      <alignment horizontal="right" vertical="center" wrapText="1"/>
    </xf>
    <xf numFmtId="164" fontId="10" fillId="3" borderId="3" xfId="1" applyNumberFormat="1" applyFont="1" applyFill="1" applyBorder="1" applyAlignment="1">
      <alignment horizontal="right" vertical="center" wrapText="1"/>
    </xf>
    <xf numFmtId="9" fontId="14" fillId="3" borderId="0" xfId="3" applyFont="1" applyFill="1" applyBorder="1" applyAlignment="1">
      <alignment horizontal="center" vertical="center" wrapText="1"/>
    </xf>
    <xf numFmtId="9" fontId="14" fillId="3" borderId="0" xfId="3" applyFont="1" applyFill="1" applyAlignment="1">
      <alignment vertical="center" wrapText="1"/>
    </xf>
    <xf numFmtId="164" fontId="19" fillId="3" borderId="5" xfId="1" applyNumberFormat="1" applyFont="1" applyFill="1" applyBorder="1" applyAlignment="1">
      <alignment horizontal="right" vertical="center" wrapText="1"/>
    </xf>
    <xf numFmtId="0" fontId="11" fillId="3" borderId="0" xfId="0" applyFont="1" applyFill="1" applyAlignment="1">
      <alignment vertical="center" wrapText="1"/>
    </xf>
    <xf numFmtId="0" fontId="1" fillId="3" borderId="0" xfId="0" applyFont="1" applyFill="1" applyAlignment="1">
      <alignment vertical="center" wrapText="1"/>
    </xf>
    <xf numFmtId="1" fontId="23" fillId="3" borderId="3" xfId="0" applyNumberFormat="1" applyFont="1" applyFill="1" applyBorder="1" applyAlignment="1">
      <alignment vertical="center" wrapText="1"/>
    </xf>
    <xf numFmtId="1" fontId="6" fillId="3" borderId="5" xfId="0" applyNumberFormat="1" applyFont="1" applyFill="1" applyBorder="1" applyAlignment="1">
      <alignment horizontal="center" vertical="center"/>
    </xf>
    <xf numFmtId="0" fontId="6" fillId="3" borderId="5" xfId="0" applyFont="1" applyFill="1" applyBorder="1" applyAlignment="1">
      <alignment vertical="center" wrapText="1"/>
    </xf>
    <xf numFmtId="164" fontId="6" fillId="3" borderId="0" xfId="1" applyNumberFormat="1" applyFont="1" applyFill="1" applyBorder="1" applyAlignment="1">
      <alignment horizontal="right" vertical="center" wrapText="1"/>
    </xf>
    <xf numFmtId="0" fontId="16" fillId="3" borderId="0" xfId="0" applyFont="1" applyFill="1" applyBorder="1" applyAlignment="1">
      <alignment vertical="center"/>
    </xf>
    <xf numFmtId="164" fontId="7" fillId="3" borderId="0" xfId="1" quotePrefix="1" applyNumberFormat="1" applyFont="1" applyFill="1" applyBorder="1" applyAlignment="1">
      <alignment horizontal="right" vertical="center" wrapText="1"/>
    </xf>
    <xf numFmtId="0" fontId="8" fillId="3" borderId="3" xfId="0" applyFont="1" applyFill="1" applyBorder="1" applyAlignment="1">
      <alignment horizontal="center" vertical="center" wrapText="1"/>
    </xf>
    <xf numFmtId="0" fontId="8" fillId="3" borderId="3" xfId="0" applyFont="1" applyFill="1" applyBorder="1" applyAlignment="1">
      <alignment horizontal="left" vertical="center" wrapText="1"/>
    </xf>
    <xf numFmtId="164" fontId="8" fillId="3" borderId="5" xfId="1" applyNumberFormat="1" applyFont="1" applyFill="1" applyBorder="1" applyAlignment="1">
      <alignment horizontal="right" vertical="center" wrapText="1"/>
    </xf>
    <xf numFmtId="164" fontId="8" fillId="3" borderId="3" xfId="0" applyNumberFormat="1" applyFont="1" applyFill="1" applyBorder="1" applyAlignment="1">
      <alignment vertical="center" wrapText="1"/>
    </xf>
    <xf numFmtId="0" fontId="10" fillId="3" borderId="3" xfId="0" applyFont="1" applyFill="1" applyBorder="1" applyAlignment="1">
      <alignment vertical="center" wrapText="1"/>
    </xf>
    <xf numFmtId="164" fontId="16" fillId="3" borderId="0" xfId="0" applyNumberFormat="1" applyFont="1" applyFill="1" applyBorder="1" applyAlignment="1">
      <alignment horizontal="center" vertical="center" wrapText="1"/>
    </xf>
    <xf numFmtId="164" fontId="8" fillId="3" borderId="3" xfId="1" applyNumberFormat="1" applyFont="1" applyFill="1" applyBorder="1" applyAlignment="1">
      <alignment horizontal="right" vertical="center" wrapText="1"/>
    </xf>
    <xf numFmtId="164" fontId="8" fillId="0" borderId="0" xfId="3" applyNumberFormat="1" applyFont="1" applyFill="1" applyAlignment="1">
      <alignment vertical="center" wrapText="1"/>
    </xf>
    <xf numFmtId="0" fontId="3" fillId="3" borderId="0" xfId="0" applyFont="1" applyFill="1" applyAlignment="1">
      <alignment vertical="center" wrapText="1"/>
    </xf>
    <xf numFmtId="0" fontId="16" fillId="3" borderId="1" xfId="0" applyFont="1" applyFill="1" applyBorder="1" applyAlignment="1">
      <alignment horizontal="center" vertical="center" wrapText="1"/>
    </xf>
    <xf numFmtId="164" fontId="16" fillId="3" borderId="2" xfId="0" applyNumberFormat="1" applyFont="1" applyFill="1" applyBorder="1" applyAlignment="1">
      <alignment horizontal="right" vertical="center"/>
    </xf>
    <xf numFmtId="164" fontId="16" fillId="3" borderId="3" xfId="0" applyNumberFormat="1" applyFont="1" applyFill="1" applyBorder="1" applyAlignment="1">
      <alignment horizontal="right" vertical="center"/>
    </xf>
    <xf numFmtId="164" fontId="5" fillId="3" borderId="3" xfId="1" quotePrefix="1" applyNumberFormat="1" applyFont="1" applyFill="1" applyBorder="1" applyAlignment="1">
      <alignment horizontal="right" vertical="center" wrapText="1"/>
    </xf>
    <xf numFmtId="164" fontId="10" fillId="3" borderId="3" xfId="1" quotePrefix="1" applyNumberFormat="1" applyFont="1" applyFill="1" applyBorder="1" applyAlignment="1">
      <alignment horizontal="right" vertical="center" wrapText="1"/>
    </xf>
    <xf numFmtId="0" fontId="8" fillId="3" borderId="3" xfId="0" applyFont="1" applyFill="1" applyBorder="1" applyAlignment="1">
      <alignment horizontal="right" vertical="center"/>
    </xf>
    <xf numFmtId="164" fontId="21" fillId="3" borderId="3" xfId="0" applyNumberFormat="1" applyFont="1" applyFill="1" applyBorder="1" applyAlignment="1">
      <alignment horizontal="right" vertical="center"/>
    </xf>
    <xf numFmtId="0" fontId="8" fillId="3" borderId="3" xfId="0" applyFont="1" applyFill="1" applyBorder="1" applyAlignment="1">
      <alignment vertical="center"/>
    </xf>
    <xf numFmtId="41" fontId="18" fillId="3" borderId="3" xfId="2" applyFont="1" applyFill="1" applyBorder="1" applyAlignment="1">
      <alignment horizontal="right" vertical="center" wrapText="1"/>
    </xf>
    <xf numFmtId="0" fontId="16" fillId="3" borderId="3" xfId="0" applyFont="1" applyFill="1" applyBorder="1" applyAlignment="1">
      <alignment vertical="center"/>
    </xf>
    <xf numFmtId="164" fontId="6" fillId="3" borderId="5" xfId="1" applyNumberFormat="1" applyFont="1" applyFill="1" applyBorder="1" applyAlignment="1">
      <alignment horizontal="right" vertical="center" wrapText="1"/>
    </xf>
    <xf numFmtId="41" fontId="4" fillId="3" borderId="5" xfId="2" applyFont="1" applyFill="1" applyBorder="1" applyAlignment="1">
      <alignment horizontal="right" vertical="center" wrapText="1"/>
    </xf>
    <xf numFmtId="0" fontId="17" fillId="3" borderId="3" xfId="0" applyFont="1" applyFill="1" applyBorder="1" applyAlignment="1">
      <alignment vertical="center"/>
    </xf>
    <xf numFmtId="164" fontId="19" fillId="3" borderId="0" xfId="1" applyNumberFormat="1" applyFont="1" applyFill="1" applyBorder="1" applyAlignment="1">
      <alignment horizontal="right" vertical="center" wrapText="1"/>
    </xf>
    <xf numFmtId="164" fontId="4" fillId="3" borderId="0" xfId="1" applyNumberFormat="1" applyFont="1" applyFill="1" applyBorder="1" applyAlignment="1">
      <alignment horizontal="right" vertical="center" wrapText="1"/>
    </xf>
    <xf numFmtId="0" fontId="29" fillId="3" borderId="0" xfId="0" applyFont="1" applyFill="1" applyAlignment="1">
      <alignment vertical="center" wrapText="1"/>
    </xf>
    <xf numFmtId="0" fontId="11" fillId="4" borderId="0" xfId="0" applyFont="1" applyFill="1" applyAlignment="1">
      <alignment vertical="center" wrapText="1"/>
    </xf>
    <xf numFmtId="0" fontId="1" fillId="4" borderId="0" xfId="0" applyFont="1" applyFill="1" applyAlignment="1">
      <alignment vertical="center" wrapText="1"/>
    </xf>
    <xf numFmtId="0" fontId="21" fillId="0" borderId="3" xfId="0" applyNumberFormat="1" applyFont="1" applyFill="1" applyBorder="1" applyAlignment="1">
      <alignment horizontal="left" vertical="center" wrapText="1"/>
    </xf>
    <xf numFmtId="0" fontId="21" fillId="0" borderId="3" xfId="0" applyFont="1" applyFill="1" applyBorder="1" applyAlignment="1">
      <alignment vertical="center" wrapText="1"/>
    </xf>
    <xf numFmtId="3" fontId="4" fillId="0" borderId="2" xfId="0" quotePrefix="1"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xf>
    <xf numFmtId="3" fontId="4" fillId="0" borderId="3" xfId="0" quotePrefix="1" applyNumberFormat="1" applyFont="1" applyFill="1" applyBorder="1" applyAlignment="1">
      <alignment horizontal="left" vertical="center" wrapText="1"/>
    </xf>
    <xf numFmtId="164" fontId="6" fillId="0" borderId="3" xfId="1" applyNumberFormat="1" applyFont="1" applyFill="1" applyBorder="1" applyAlignment="1">
      <alignment horizontal="right" vertical="center" wrapText="1"/>
    </xf>
    <xf numFmtId="164" fontId="20" fillId="0" borderId="3" xfId="1" quotePrefix="1" applyNumberFormat="1" applyFont="1" applyFill="1" applyBorder="1" applyAlignment="1">
      <alignment horizontal="right" vertical="center" wrapText="1"/>
    </xf>
    <xf numFmtId="0" fontId="6" fillId="0" borderId="3" xfId="0" applyFont="1" applyFill="1" applyBorder="1" applyAlignment="1">
      <alignment horizontal="center" vertical="center" wrapText="1"/>
    </xf>
    <xf numFmtId="0" fontId="6" fillId="0" borderId="3" xfId="0" applyNumberFormat="1" applyFont="1" applyFill="1" applyBorder="1" applyAlignment="1">
      <alignment horizontal="left" vertical="center" wrapText="1"/>
    </xf>
    <xf numFmtId="164" fontId="8" fillId="0" borderId="3" xfId="0" applyNumberFormat="1" applyFont="1" applyFill="1" applyBorder="1" applyAlignment="1">
      <alignment horizontal="right" vertical="center"/>
    </xf>
    <xf numFmtId="0" fontId="8" fillId="0" borderId="3" xfId="0" applyFont="1" applyFill="1" applyBorder="1" applyAlignment="1">
      <alignment horizontal="right" vertical="center"/>
    </xf>
    <xf numFmtId="49" fontId="5" fillId="0" borderId="3" xfId="0" applyNumberFormat="1" applyFont="1" applyFill="1" applyBorder="1" applyAlignment="1">
      <alignment horizontal="center" vertical="center"/>
    </xf>
    <xf numFmtId="3" fontId="5" fillId="0" borderId="3" xfId="0" quotePrefix="1" applyNumberFormat="1" applyFont="1" applyFill="1" applyBorder="1" applyAlignment="1">
      <alignment horizontal="left" vertical="center" wrapText="1"/>
    </xf>
    <xf numFmtId="164" fontId="5" fillId="0" borderId="3" xfId="1" quotePrefix="1" applyNumberFormat="1" applyFont="1" applyFill="1" applyBorder="1" applyAlignment="1">
      <alignment horizontal="right" vertical="center" wrapText="1"/>
    </xf>
    <xf numFmtId="164" fontId="8" fillId="0" borderId="3" xfId="1" applyNumberFormat="1" applyFont="1" applyFill="1" applyBorder="1" applyAlignment="1">
      <alignment horizontal="right" vertical="center" wrapText="1"/>
    </xf>
    <xf numFmtId="164" fontId="8" fillId="0" borderId="3" xfId="0" applyNumberFormat="1" applyFont="1" applyFill="1" applyBorder="1" applyAlignment="1">
      <alignment vertical="center"/>
    </xf>
    <xf numFmtId="41" fontId="20" fillId="0" borderId="3" xfId="0" applyNumberFormat="1" applyFont="1" applyFill="1" applyBorder="1" applyAlignment="1">
      <alignment vertical="center"/>
    </xf>
    <xf numFmtId="164" fontId="21" fillId="0" borderId="3" xfId="0" applyNumberFormat="1" applyFont="1" applyFill="1" applyBorder="1" applyAlignment="1">
      <alignment horizontal="right" vertical="center"/>
    </xf>
    <xf numFmtId="164" fontId="6" fillId="0" borderId="5" xfId="1" applyNumberFormat="1" applyFont="1" applyFill="1" applyBorder="1" applyAlignment="1">
      <alignment horizontal="right" vertical="center" wrapText="1"/>
    </xf>
    <xf numFmtId="3" fontId="6" fillId="0" borderId="3" xfId="0" quotePrefix="1" applyNumberFormat="1" applyFont="1" applyFill="1" applyBorder="1" applyAlignment="1">
      <alignment horizontal="left" vertical="center" wrapText="1"/>
    </xf>
    <xf numFmtId="164" fontId="21" fillId="0" borderId="3" xfId="1" quotePrefix="1" applyNumberFormat="1" applyFont="1" applyFill="1" applyBorder="1" applyAlignment="1">
      <alignment horizontal="right" vertical="center" wrapText="1"/>
    </xf>
    <xf numFmtId="1" fontId="4" fillId="0" borderId="3" xfId="0" applyNumberFormat="1" applyFont="1" applyFill="1" applyBorder="1" applyAlignment="1">
      <alignment horizontal="center" vertical="center"/>
    </xf>
    <xf numFmtId="0" fontId="4" fillId="0" borderId="3" xfId="0" applyFont="1" applyFill="1" applyBorder="1" applyAlignment="1">
      <alignment vertical="center" wrapText="1"/>
    </xf>
    <xf numFmtId="41" fontId="4" fillId="0" borderId="5" xfId="2" applyFont="1" applyFill="1" applyBorder="1" applyAlignment="1">
      <alignment horizontal="right" vertical="center" wrapText="1"/>
    </xf>
    <xf numFmtId="0" fontId="20" fillId="0" borderId="0" xfId="0" applyFont="1" applyFill="1" applyAlignment="1">
      <alignment horizontal="center" vertical="center" wrapText="1"/>
    </xf>
    <xf numFmtId="0" fontId="8" fillId="0" borderId="0" xfId="0" applyFont="1" applyFill="1" applyAlignment="1">
      <alignment vertical="center" wrapText="1"/>
    </xf>
    <xf numFmtId="0" fontId="31" fillId="0" borderId="0" xfId="0" applyFont="1" applyFill="1" applyAlignment="1">
      <alignment horizontal="center" vertical="center" wrapText="1"/>
    </xf>
    <xf numFmtId="0" fontId="31" fillId="0" borderId="0"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9" fillId="0" borderId="0" xfId="0" applyFont="1" applyFill="1" applyAlignment="1">
      <alignment vertical="center" wrapText="1"/>
    </xf>
    <xf numFmtId="0" fontId="20" fillId="0" borderId="1" xfId="0" applyFont="1" applyFill="1" applyBorder="1" applyAlignment="1">
      <alignment horizontal="center" vertical="center" wrapText="1"/>
    </xf>
    <xf numFmtId="0" fontId="8" fillId="0" borderId="0" xfId="0" applyFont="1" applyFill="1" applyBorder="1" applyAlignment="1">
      <alignment horizontal="center" vertical="center" wrapText="1"/>
    </xf>
    <xf numFmtId="164" fontId="20" fillId="0" borderId="2" xfId="0" applyNumberFormat="1" applyFont="1" applyFill="1" applyBorder="1" applyAlignment="1">
      <alignment horizontal="right" vertical="center"/>
    </xf>
    <xf numFmtId="1" fontId="8" fillId="0" borderId="3" xfId="0" applyNumberFormat="1" applyFont="1" applyFill="1" applyBorder="1" applyAlignment="1">
      <alignment horizontal="center" vertical="center" wrapText="1"/>
    </xf>
    <xf numFmtId="164" fontId="20" fillId="0" borderId="3" xfId="0" applyNumberFormat="1" applyFont="1" applyFill="1" applyBorder="1" applyAlignment="1">
      <alignment horizontal="right" vertical="center"/>
    </xf>
    <xf numFmtId="165" fontId="8" fillId="0" borderId="3" xfId="1" quotePrefix="1" applyNumberFormat="1" applyFont="1" applyFill="1" applyBorder="1" applyAlignment="1">
      <alignment horizontal="right" vertical="center" wrapText="1"/>
    </xf>
    <xf numFmtId="0" fontId="8" fillId="0" borderId="3" xfId="0" applyNumberFormat="1" applyFont="1" applyFill="1" applyBorder="1" applyAlignment="1">
      <alignment horizontal="center" vertical="center" wrapText="1"/>
    </xf>
    <xf numFmtId="1" fontId="8" fillId="0" borderId="3" xfId="0" applyNumberFormat="1" applyFont="1" applyFill="1" applyBorder="1" applyAlignment="1">
      <alignment vertical="center" wrapText="1"/>
    </xf>
    <xf numFmtId="1" fontId="31" fillId="0" borderId="3" xfId="0" applyNumberFormat="1" applyFont="1" applyFill="1" applyBorder="1" applyAlignment="1">
      <alignment horizontal="center" vertical="center" wrapText="1"/>
    </xf>
    <xf numFmtId="164" fontId="8" fillId="0" borderId="0" xfId="0" applyNumberFormat="1" applyFont="1" applyFill="1" applyBorder="1" applyAlignment="1">
      <alignment horizontal="center" vertical="center" wrapText="1"/>
    </xf>
    <xf numFmtId="164" fontId="8" fillId="0" borderId="0" xfId="3" applyNumberFormat="1" applyFont="1" applyFill="1" applyBorder="1" applyAlignment="1">
      <alignment horizontal="center" vertical="center" wrapText="1"/>
    </xf>
    <xf numFmtId="41" fontId="5" fillId="0" borderId="3" xfId="2" applyFont="1" applyFill="1" applyBorder="1" applyAlignment="1">
      <alignment horizontal="right" vertical="center" wrapText="1"/>
    </xf>
    <xf numFmtId="41" fontId="5" fillId="0" borderId="5" xfId="2" applyFont="1" applyFill="1" applyBorder="1" applyAlignment="1">
      <alignment horizontal="right" vertical="center" wrapText="1"/>
    </xf>
    <xf numFmtId="41" fontId="20" fillId="0" borderId="3" xfId="2" applyFont="1" applyFill="1" applyBorder="1" applyAlignment="1">
      <alignment horizontal="right" vertical="center" wrapText="1"/>
    </xf>
    <xf numFmtId="164" fontId="20" fillId="0" borderId="3" xfId="2" applyNumberFormat="1" applyFont="1" applyFill="1" applyBorder="1" applyAlignment="1">
      <alignment horizontal="right" vertical="center" wrapText="1"/>
    </xf>
    <xf numFmtId="0" fontId="21" fillId="0" borderId="3" xfId="0" applyFont="1" applyFill="1" applyBorder="1" applyAlignment="1">
      <alignment vertical="center"/>
    </xf>
    <xf numFmtId="0" fontId="20" fillId="0" borderId="1"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0" xfId="0" applyFont="1" applyFill="1" applyBorder="1" applyAlignment="1">
      <alignment vertical="center"/>
    </xf>
    <xf numFmtId="164" fontId="6" fillId="0" borderId="0" xfId="1" quotePrefix="1" applyNumberFormat="1" applyFont="1" applyFill="1" applyBorder="1" applyAlignment="1">
      <alignment horizontal="right" vertical="center" wrapText="1"/>
    </xf>
    <xf numFmtId="164" fontId="20" fillId="0" borderId="3" xfId="0" applyNumberFormat="1"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3" xfId="0" applyFont="1" applyFill="1" applyBorder="1" applyAlignment="1">
      <alignment horizontal="left" vertical="center" wrapText="1"/>
    </xf>
    <xf numFmtId="164" fontId="8" fillId="0" borderId="3" xfId="0" applyNumberFormat="1" applyFont="1" applyFill="1" applyBorder="1" applyAlignment="1">
      <alignment horizontal="center" vertical="center" wrapText="1"/>
    </xf>
    <xf numFmtId="164" fontId="11" fillId="0" borderId="0" xfId="0" applyNumberFormat="1" applyFont="1" applyFill="1" applyAlignment="1">
      <alignment vertical="center" wrapText="1"/>
    </xf>
    <xf numFmtId="0" fontId="31" fillId="0" borderId="3" xfId="0" applyFont="1" applyFill="1" applyBorder="1" applyAlignment="1">
      <alignment horizontal="center" vertical="center" wrapText="1"/>
    </xf>
    <xf numFmtId="49" fontId="21" fillId="0" borderId="3" xfId="0" applyNumberFormat="1" applyFont="1" applyFill="1" applyBorder="1" applyAlignment="1">
      <alignment horizontal="left" vertical="center" wrapText="1"/>
    </xf>
    <xf numFmtId="0" fontId="8" fillId="0" borderId="3" xfId="0" applyFont="1" applyFill="1" applyBorder="1" applyAlignment="1">
      <alignment horizontal="right" vertical="center" wrapText="1"/>
    </xf>
    <xf numFmtId="164" fontId="20" fillId="0" borderId="3" xfId="1" applyNumberFormat="1" applyFont="1" applyFill="1" applyBorder="1" applyAlignment="1">
      <alignment horizontal="right" vertical="center" wrapText="1"/>
    </xf>
    <xf numFmtId="0" fontId="8" fillId="0" borderId="0" xfId="0" applyFont="1" applyFill="1" applyAlignment="1">
      <alignment horizontal="center" vertical="center" wrapText="1"/>
    </xf>
    <xf numFmtId="0" fontId="33" fillId="0" borderId="0" xfId="0" applyFont="1" applyFill="1"/>
    <xf numFmtId="0" fontId="8" fillId="0" borderId="4" xfId="0" applyFont="1" applyFill="1" applyBorder="1" applyAlignment="1">
      <alignment horizontal="center" vertical="center" wrapText="1"/>
    </xf>
    <xf numFmtId="1" fontId="8" fillId="0" borderId="4" xfId="6" applyNumberFormat="1" applyFont="1" applyFill="1" applyBorder="1" applyAlignment="1">
      <alignment horizontal="center" vertical="center" wrapText="1"/>
    </xf>
    <xf numFmtId="164" fontId="8" fillId="0" borderId="4" xfId="1" applyNumberFormat="1" applyFont="1" applyFill="1" applyBorder="1" applyAlignment="1">
      <alignment horizontal="right" vertical="center" wrapText="1"/>
    </xf>
    <xf numFmtId="0" fontId="8" fillId="0" borderId="4" xfId="0" applyFont="1" applyFill="1" applyBorder="1" applyAlignment="1">
      <alignment vertical="center" wrapText="1"/>
    </xf>
    <xf numFmtId="164" fontId="21" fillId="0" borderId="3" xfId="0" applyNumberFormat="1" applyFont="1" applyFill="1" applyBorder="1" applyAlignment="1">
      <alignment vertical="center" wrapText="1"/>
    </xf>
    <xf numFmtId="9" fontId="8" fillId="0" borderId="3" xfId="3" applyFont="1" applyFill="1" applyBorder="1" applyAlignment="1">
      <alignment vertical="center" wrapText="1"/>
    </xf>
    <xf numFmtId="9" fontId="21" fillId="0" borderId="3" xfId="3" applyFont="1" applyFill="1" applyBorder="1" applyAlignment="1">
      <alignment vertical="center" wrapText="1"/>
    </xf>
    <xf numFmtId="9" fontId="20" fillId="0" borderId="3" xfId="3" applyFont="1" applyFill="1" applyBorder="1" applyAlignment="1">
      <alignment vertical="center" wrapText="1"/>
    </xf>
    <xf numFmtId="1" fontId="21" fillId="0" borderId="3" xfId="0" applyNumberFormat="1" applyFont="1" applyFill="1" applyBorder="1" applyAlignment="1">
      <alignment horizontal="center" vertical="center" wrapText="1"/>
    </xf>
    <xf numFmtId="0" fontId="21" fillId="0" borderId="0" xfId="0" applyFont="1" applyFill="1" applyBorder="1" applyAlignment="1">
      <alignment horizontal="center" vertical="center" wrapText="1"/>
    </xf>
    <xf numFmtId="9" fontId="21" fillId="0" borderId="0" xfId="3" applyFont="1" applyFill="1" applyAlignment="1">
      <alignment vertical="center" wrapText="1"/>
    </xf>
    <xf numFmtId="0" fontId="35" fillId="0" borderId="0" xfId="0" applyFont="1" applyFill="1" applyAlignment="1">
      <alignment vertical="center" wrapText="1"/>
    </xf>
    <xf numFmtId="0" fontId="36" fillId="0" borderId="0" xfId="0" applyFont="1" applyAlignment="1">
      <alignment vertical="center" wrapText="1"/>
    </xf>
    <xf numFmtId="9" fontId="20" fillId="0" borderId="2" xfId="3" applyFont="1" applyFill="1" applyBorder="1" applyAlignment="1">
      <alignment vertical="center" wrapText="1"/>
    </xf>
    <xf numFmtId="164" fontId="21" fillId="0" borderId="3" xfId="0" applyNumberFormat="1" applyFont="1" applyFill="1" applyBorder="1" applyAlignment="1">
      <alignment horizontal="center" vertical="center" wrapText="1"/>
    </xf>
    <xf numFmtId="164" fontId="21" fillId="0" borderId="3" xfId="1" applyNumberFormat="1" applyFont="1" applyFill="1" applyBorder="1" applyAlignment="1">
      <alignment horizontal="right" vertical="center" wrapText="1"/>
    </xf>
    <xf numFmtId="0" fontId="8" fillId="0" borderId="4" xfId="0" applyFont="1" applyFill="1" applyBorder="1" applyAlignment="1">
      <alignment horizontal="left" vertical="center" wrapText="1"/>
    </xf>
    <xf numFmtId="9" fontId="8" fillId="0" borderId="4" xfId="3" applyFont="1" applyFill="1" applyBorder="1" applyAlignment="1">
      <alignment vertical="center" wrapText="1"/>
    </xf>
    <xf numFmtId="49" fontId="4" fillId="0" borderId="2" xfId="0" applyNumberFormat="1" applyFont="1" applyFill="1" applyBorder="1" applyAlignment="1">
      <alignment horizontal="center" vertical="center"/>
    </xf>
    <xf numFmtId="1" fontId="8" fillId="0" borderId="2" xfId="0" applyNumberFormat="1" applyFont="1" applyFill="1" applyBorder="1" applyAlignment="1">
      <alignment horizontal="center" vertical="center" wrapText="1"/>
    </xf>
    <xf numFmtId="164" fontId="20" fillId="0" borderId="2" xfId="1" quotePrefix="1" applyNumberFormat="1" applyFont="1" applyFill="1" applyBorder="1" applyAlignment="1">
      <alignment horizontal="right" vertical="center" wrapText="1"/>
    </xf>
    <xf numFmtId="0" fontId="8" fillId="0" borderId="2" xfId="0" applyFont="1" applyFill="1" applyBorder="1" applyAlignment="1">
      <alignment horizontal="center" vertical="center" wrapText="1"/>
    </xf>
    <xf numFmtId="164" fontId="11" fillId="0" borderId="3" xfId="1" applyNumberFormat="1" applyFont="1" applyFill="1" applyBorder="1" applyAlignment="1">
      <alignment horizontal="right" vertical="center" wrapText="1"/>
    </xf>
    <xf numFmtId="43" fontId="14" fillId="0" borderId="3" xfId="1" applyFont="1" applyBorder="1" applyAlignment="1">
      <alignment vertical="center" wrapText="1"/>
    </xf>
    <xf numFmtId="43" fontId="20" fillId="0" borderId="3" xfId="1" applyFont="1" applyFill="1" applyBorder="1" applyAlignment="1">
      <alignment horizontal="justify" vertical="center" wrapText="1"/>
    </xf>
    <xf numFmtId="43" fontId="20" fillId="0" borderId="3" xfId="1" applyFont="1" applyFill="1" applyBorder="1" applyAlignment="1">
      <alignment horizontal="center" vertical="center" wrapText="1"/>
    </xf>
    <xf numFmtId="164" fontId="31" fillId="0" borderId="3" xfId="1" applyNumberFormat="1" applyFont="1" applyFill="1" applyBorder="1" applyAlignment="1">
      <alignment horizontal="right" vertical="center" wrapText="1"/>
    </xf>
    <xf numFmtId="9" fontId="20" fillId="0" borderId="0" xfId="3" applyFont="1" applyFill="1" applyAlignment="1">
      <alignment vertical="center" wrapText="1"/>
    </xf>
    <xf numFmtId="0" fontId="38" fillId="0" borderId="0" xfId="0" applyFont="1"/>
    <xf numFmtId="0" fontId="0" fillId="2" borderId="0" xfId="0" applyFill="1"/>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3" xfId="0" applyFont="1" applyFill="1" applyBorder="1" applyAlignment="1">
      <alignment horizontal="left" vertical="center" wrapText="1"/>
    </xf>
    <xf numFmtId="164" fontId="4" fillId="0" borderId="3" xfId="1" applyNumberFormat="1" applyFont="1" applyFill="1" applyBorder="1" applyAlignment="1">
      <alignment horizontal="right" vertical="center" wrapText="1"/>
    </xf>
    <xf numFmtId="0" fontId="6" fillId="0" borderId="3" xfId="0" applyFont="1" applyFill="1" applyBorder="1" applyAlignment="1">
      <alignment horizontal="left" vertical="center" wrapText="1"/>
    </xf>
    <xf numFmtId="1" fontId="6" fillId="0" borderId="3" xfId="6" applyNumberFormat="1" applyFont="1" applyFill="1" applyBorder="1" applyAlignment="1">
      <alignment horizontal="center" vertical="center" wrapText="1"/>
    </xf>
    <xf numFmtId="1" fontId="4" fillId="0" borderId="3" xfId="6" applyNumberFormat="1" applyFont="1" applyFill="1" applyBorder="1" applyAlignment="1">
      <alignment horizontal="center" vertical="center" wrapText="1"/>
    </xf>
    <xf numFmtId="0" fontId="4" fillId="0" borderId="3" xfId="7" applyFont="1" applyFill="1" applyBorder="1" applyAlignment="1">
      <alignment vertical="center" wrapText="1"/>
    </xf>
    <xf numFmtId="0" fontId="6" fillId="0" borderId="3" xfId="8" applyFont="1" applyFill="1" applyBorder="1" applyAlignment="1">
      <alignment horizontal="left" vertical="center" wrapText="1"/>
    </xf>
    <xf numFmtId="0" fontId="41" fillId="0" borderId="3" xfId="8" applyFont="1" applyFill="1" applyBorder="1" applyAlignment="1">
      <alignment horizontal="left" vertical="center" wrapText="1"/>
    </xf>
    <xf numFmtId="0" fontId="4" fillId="2" borderId="3" xfId="10" applyFont="1" applyFill="1" applyBorder="1" applyAlignment="1">
      <alignment horizontal="left" vertical="center" wrapText="1"/>
    </xf>
    <xf numFmtId="0" fontId="6" fillId="2" borderId="3" xfId="10" applyFont="1" applyFill="1" applyBorder="1" applyAlignment="1">
      <alignment vertical="center" wrapText="1"/>
    </xf>
    <xf numFmtId="0" fontId="6" fillId="2" borderId="3" xfId="10" applyFont="1" applyFill="1" applyBorder="1" applyAlignment="1">
      <alignment horizontal="left" vertical="center" wrapText="1"/>
    </xf>
    <xf numFmtId="0" fontId="4" fillId="0" borderId="3" xfId="10" applyFont="1" applyFill="1" applyBorder="1" applyAlignment="1">
      <alignment vertical="center" wrapText="1"/>
    </xf>
    <xf numFmtId="0" fontId="6" fillId="0" borderId="3" xfId="10" applyFont="1" applyFill="1" applyBorder="1" applyAlignment="1">
      <alignment vertical="center" wrapText="1"/>
    </xf>
    <xf numFmtId="0" fontId="6" fillId="0" borderId="3" xfId="10" applyFont="1" applyBorder="1" applyAlignment="1">
      <alignment vertical="center" wrapText="1"/>
    </xf>
    <xf numFmtId="0" fontId="6" fillId="0" borderId="4" xfId="10" quotePrefix="1" applyFont="1" applyFill="1" applyBorder="1" applyAlignment="1">
      <alignment vertical="center" wrapText="1"/>
    </xf>
    <xf numFmtId="0" fontId="42" fillId="0" borderId="3" xfId="8" applyFont="1" applyFill="1" applyBorder="1" applyAlignment="1">
      <alignment horizontal="left" vertical="center" wrapText="1"/>
    </xf>
    <xf numFmtId="0" fontId="4" fillId="2" borderId="3" xfId="10" applyFont="1" applyFill="1" applyBorder="1" applyAlignment="1">
      <alignment vertical="center" wrapText="1"/>
    </xf>
    <xf numFmtId="0" fontId="40" fillId="0" borderId="3" xfId="0" applyFont="1" applyBorder="1" applyAlignment="1">
      <alignment horizontal="center" vertical="center"/>
    </xf>
    <xf numFmtId="0" fontId="6" fillId="2" borderId="3" xfId="10" quotePrefix="1" applyFont="1" applyFill="1" applyBorder="1" applyAlignment="1">
      <alignment horizontal="left" vertical="center" wrapText="1"/>
    </xf>
    <xf numFmtId="0" fontId="6" fillId="2" borderId="3" xfId="10" quotePrefix="1" applyFont="1" applyFill="1" applyBorder="1" applyAlignment="1">
      <alignment vertical="center" wrapText="1"/>
    </xf>
    <xf numFmtId="0" fontId="6" fillId="0" borderId="3" xfId="0" applyFont="1" applyFill="1" applyBorder="1" applyAlignment="1">
      <alignment vertical="center"/>
    </xf>
    <xf numFmtId="0" fontId="39" fillId="0" borderId="3" xfId="0" applyFont="1" applyBorder="1" applyAlignment="1">
      <alignment vertical="center"/>
    </xf>
    <xf numFmtId="0" fontId="40" fillId="0" borderId="3" xfId="0" applyFont="1" applyBorder="1" applyAlignment="1">
      <alignment vertical="center"/>
    </xf>
    <xf numFmtId="0" fontId="39" fillId="2" borderId="3" xfId="0" applyFont="1" applyFill="1" applyBorder="1" applyAlignment="1">
      <alignment vertical="center"/>
    </xf>
    <xf numFmtId="0" fontId="39" fillId="0" borderId="4" xfId="0" applyFont="1" applyBorder="1" applyAlignment="1">
      <alignment vertical="center"/>
    </xf>
    <xf numFmtId="164" fontId="4" fillId="0" borderId="2" xfId="0" applyNumberFormat="1" applyFont="1" applyFill="1" applyBorder="1" applyAlignment="1">
      <alignment horizontal="right" vertical="center" wrapText="1"/>
    </xf>
    <xf numFmtId="9" fontId="4" fillId="0" borderId="2" xfId="3" applyFont="1" applyFill="1" applyBorder="1" applyAlignment="1">
      <alignment horizontal="right" vertical="center" wrapText="1"/>
    </xf>
    <xf numFmtId="9" fontId="6" fillId="0" borderId="3" xfId="3" applyFont="1" applyFill="1" applyBorder="1" applyAlignment="1">
      <alignment horizontal="right" vertical="center" wrapText="1"/>
    </xf>
    <xf numFmtId="164" fontId="6" fillId="0" borderId="3" xfId="0" applyNumberFormat="1" applyFont="1" applyFill="1" applyBorder="1" applyAlignment="1">
      <alignment horizontal="right" vertical="center" wrapText="1"/>
    </xf>
    <xf numFmtId="3" fontId="4" fillId="0" borderId="3" xfId="7" applyNumberFormat="1" applyFont="1" applyFill="1" applyBorder="1" applyAlignment="1">
      <alignment horizontal="right" vertical="center" wrapText="1"/>
    </xf>
    <xf numFmtId="3" fontId="6" fillId="0" borderId="3" xfId="9" applyNumberFormat="1" applyFont="1" applyFill="1" applyBorder="1" applyAlignment="1">
      <alignment horizontal="right" vertical="center"/>
    </xf>
    <xf numFmtId="3" fontId="6" fillId="0" borderId="3" xfId="0" applyNumberFormat="1" applyFont="1" applyFill="1" applyBorder="1" applyAlignment="1">
      <alignment horizontal="right" vertical="center"/>
    </xf>
    <xf numFmtId="0" fontId="6" fillId="0" borderId="3" xfId="0" applyFont="1" applyFill="1" applyBorder="1" applyAlignment="1">
      <alignment horizontal="right" vertical="center"/>
    </xf>
    <xf numFmtId="0" fontId="39" fillId="0" borderId="3" xfId="0" applyFont="1" applyBorder="1" applyAlignment="1">
      <alignment horizontal="right" vertical="center"/>
    </xf>
    <xf numFmtId="3" fontId="41" fillId="0" borderId="3" xfId="9" applyNumberFormat="1" applyFont="1" applyFill="1" applyBorder="1" applyAlignment="1">
      <alignment horizontal="right" vertical="center"/>
    </xf>
    <xf numFmtId="0" fontId="40" fillId="0" borderId="3" xfId="0" applyFont="1" applyBorder="1" applyAlignment="1">
      <alignment horizontal="right" vertical="center"/>
    </xf>
    <xf numFmtId="3" fontId="40" fillId="0" borderId="3" xfId="0" applyNumberFormat="1" applyFont="1" applyBorder="1" applyAlignment="1">
      <alignment horizontal="right" vertical="center"/>
    </xf>
    <xf numFmtId="9" fontId="4" fillId="0" borderId="3" xfId="3" applyFont="1" applyFill="1" applyBorder="1" applyAlignment="1">
      <alignment horizontal="right" vertical="center" wrapText="1"/>
    </xf>
    <xf numFmtId="0" fontId="39" fillId="2" borderId="3" xfId="0" applyFont="1" applyFill="1" applyBorder="1" applyAlignment="1">
      <alignment horizontal="right" vertical="center"/>
    </xf>
    <xf numFmtId="9" fontId="6" fillId="2" borderId="3" xfId="3" applyFont="1" applyFill="1" applyBorder="1" applyAlignment="1">
      <alignment horizontal="right" vertical="center" wrapText="1"/>
    </xf>
    <xf numFmtId="164" fontId="6" fillId="2" borderId="3" xfId="11" applyNumberFormat="1" applyFont="1" applyFill="1" applyBorder="1" applyAlignment="1">
      <alignment horizontal="right" vertical="center"/>
    </xf>
    <xf numFmtId="164" fontId="39" fillId="0" borderId="3" xfId="0" applyNumberFormat="1" applyFont="1" applyBorder="1" applyAlignment="1">
      <alignment horizontal="right" vertical="center"/>
    </xf>
    <xf numFmtId="164" fontId="6" fillId="0" borderId="3" xfId="11" applyNumberFormat="1" applyFont="1" applyFill="1" applyBorder="1" applyAlignment="1">
      <alignment horizontal="right" vertical="center"/>
    </xf>
    <xf numFmtId="3" fontId="39" fillId="2" borderId="3" xfId="0" applyNumberFormat="1" applyFont="1" applyFill="1" applyBorder="1" applyAlignment="1">
      <alignment horizontal="right" vertical="center"/>
    </xf>
    <xf numFmtId="3" fontId="6" fillId="2" borderId="3" xfId="11" applyNumberFormat="1" applyFont="1" applyFill="1" applyBorder="1" applyAlignment="1">
      <alignment horizontal="right" vertical="center" wrapText="1"/>
    </xf>
    <xf numFmtId="0" fontId="6" fillId="0" borderId="4" xfId="10" quotePrefix="1" applyFont="1" applyFill="1" applyBorder="1" applyAlignment="1">
      <alignment horizontal="right" vertical="center" wrapText="1"/>
    </xf>
    <xf numFmtId="0" fontId="39" fillId="0" borderId="4" xfId="0" applyFont="1" applyBorder="1" applyAlignment="1">
      <alignment horizontal="right" vertical="center"/>
    </xf>
    <xf numFmtId="9" fontId="6" fillId="0" borderId="4" xfId="3" applyFont="1" applyFill="1" applyBorder="1" applyAlignment="1">
      <alignment horizontal="right" vertical="center" wrapText="1"/>
    </xf>
    <xf numFmtId="3" fontId="40" fillId="2" borderId="3" xfId="0" applyNumberFormat="1" applyFont="1" applyFill="1" applyBorder="1" applyAlignment="1">
      <alignment horizontal="right" vertical="center"/>
    </xf>
    <xf numFmtId="164" fontId="40" fillId="0" borderId="3" xfId="0" applyNumberFormat="1" applyFont="1" applyBorder="1" applyAlignment="1">
      <alignment horizontal="right" vertical="center"/>
    </xf>
    <xf numFmtId="164" fontId="40" fillId="2" borderId="3" xfId="0" applyNumberFormat="1" applyFont="1" applyFill="1" applyBorder="1" applyAlignment="1">
      <alignment horizontal="right" vertical="center"/>
    </xf>
    <xf numFmtId="9" fontId="4" fillId="2" borderId="3" xfId="3" applyFont="1" applyFill="1" applyBorder="1" applyAlignment="1">
      <alignment horizontal="right" vertical="center" wrapText="1"/>
    </xf>
    <xf numFmtId="0" fontId="11" fillId="2" borderId="0" xfId="0" applyFont="1" applyFill="1"/>
    <xf numFmtId="0" fontId="35" fillId="2" borderId="0" xfId="0" applyFont="1" applyFill="1" applyAlignment="1">
      <alignment horizontal="center" vertical="center" wrapText="1"/>
    </xf>
    <xf numFmtId="0" fontId="29" fillId="2" borderId="0" xfId="0" applyFont="1" applyFill="1" applyAlignment="1">
      <alignment horizontal="center" vertical="center" wrapText="1"/>
    </xf>
    <xf numFmtId="0" fontId="35" fillId="2" borderId="0" xfId="0" applyFont="1" applyFill="1" applyAlignment="1">
      <alignment horizontal="left" vertical="center" wrapText="1"/>
    </xf>
    <xf numFmtId="0" fontId="11" fillId="2" borderId="0" xfId="0" applyFont="1" applyFill="1" applyAlignment="1">
      <alignment horizontal="center" vertical="center" wrapText="1"/>
    </xf>
    <xf numFmtId="0" fontId="11" fillId="2" borderId="0" xfId="0" applyFont="1" applyFill="1" applyAlignment="1">
      <alignment horizontal="left" vertical="center" wrapText="1"/>
    </xf>
    <xf numFmtId="0" fontId="11" fillId="0" borderId="0" xfId="0" applyFont="1" applyFill="1" applyAlignment="1">
      <alignment horizontal="center" vertical="center" wrapText="1"/>
    </xf>
    <xf numFmtId="0" fontId="29" fillId="2" borderId="0" xfId="0" applyFont="1" applyFill="1" applyAlignment="1">
      <alignment horizontal="center" vertical="center" wrapText="1"/>
    </xf>
    <xf numFmtId="0" fontId="11" fillId="2" borderId="0" xfId="0" applyFont="1" applyFill="1" applyAlignment="1">
      <alignment horizontal="center" vertical="center" wrapText="1"/>
    </xf>
    <xf numFmtId="0" fontId="11" fillId="2" borderId="0" xfId="0" applyFont="1" applyFill="1" applyAlignment="1">
      <alignment horizontal="left" vertical="center" wrapText="1"/>
    </xf>
    <xf numFmtId="0" fontId="35" fillId="2" borderId="0" xfId="0" applyFont="1" applyFill="1" applyAlignment="1">
      <alignment horizontal="left" vertical="center" wrapText="1"/>
    </xf>
    <xf numFmtId="0" fontId="4" fillId="0" borderId="0" xfId="0" applyFont="1" applyFill="1" applyAlignment="1">
      <alignment horizontal="left" vertical="center"/>
    </xf>
    <xf numFmtId="0" fontId="6" fillId="0" borderId="0" xfId="0" applyFont="1" applyFill="1" applyAlignment="1">
      <alignment horizontal="left" vertical="center" wrapText="1"/>
    </xf>
    <xf numFmtId="0" fontId="6" fillId="0" borderId="0" xfId="0" applyFont="1" applyFill="1" applyAlignment="1">
      <alignment vertical="center"/>
    </xf>
    <xf numFmtId="0" fontId="6" fillId="0" borderId="0" xfId="0" applyFont="1" applyFill="1"/>
    <xf numFmtId="0" fontId="33" fillId="0" borderId="0" xfId="0" applyFont="1" applyFill="1" applyAlignment="1">
      <alignment horizontal="center" vertical="center"/>
    </xf>
    <xf numFmtId="0" fontId="33" fillId="0" borderId="0" xfId="0" applyFont="1" applyFill="1" applyAlignment="1">
      <alignment horizontal="left" vertical="center" wrapText="1"/>
    </xf>
    <xf numFmtId="0" fontId="68" fillId="0" borderId="18" xfId="0" applyFont="1" applyFill="1" applyBorder="1" applyAlignment="1">
      <alignment horizontal="center" vertical="center" wrapText="1"/>
    </xf>
    <xf numFmtId="0" fontId="68" fillId="0" borderId="19" xfId="0" applyFont="1" applyFill="1" applyBorder="1" applyAlignment="1">
      <alignment horizontal="center" vertical="center" wrapText="1"/>
    </xf>
    <xf numFmtId="0" fontId="68" fillId="0" borderId="20" xfId="0" applyFont="1" applyFill="1" applyBorder="1" applyAlignment="1">
      <alignment horizontal="center" vertical="center" wrapText="1"/>
    </xf>
    <xf numFmtId="0" fontId="68" fillId="0" borderId="21" xfId="0" applyFont="1" applyFill="1" applyBorder="1" applyAlignment="1">
      <alignment horizontal="center" vertical="center" wrapText="1"/>
    </xf>
    <xf numFmtId="0" fontId="68" fillId="0" borderId="1" xfId="0" applyFont="1" applyFill="1" applyBorder="1" applyAlignment="1">
      <alignment horizontal="left" vertical="center" wrapText="1"/>
    </xf>
    <xf numFmtId="0" fontId="68" fillId="0" borderId="1" xfId="0" applyFont="1" applyFill="1" applyBorder="1" applyAlignment="1">
      <alignment vertical="center" wrapText="1"/>
    </xf>
    <xf numFmtId="0" fontId="68" fillId="0" borderId="22" xfId="0" applyFont="1" applyFill="1" applyBorder="1" applyAlignment="1">
      <alignment vertical="center" wrapText="1"/>
    </xf>
    <xf numFmtId="0" fontId="69" fillId="0" borderId="21" xfId="0" applyFont="1" applyFill="1" applyBorder="1" applyAlignment="1">
      <alignment horizontal="center" vertical="center" wrapText="1"/>
    </xf>
    <xf numFmtId="0" fontId="69" fillId="0" borderId="1" xfId="0" applyFont="1" applyFill="1" applyBorder="1" applyAlignment="1">
      <alignment horizontal="left" vertical="center" wrapText="1"/>
    </xf>
    <xf numFmtId="0" fontId="69" fillId="0" borderId="1" xfId="0" applyFont="1" applyFill="1" applyBorder="1" applyAlignment="1">
      <alignment vertical="center" wrapText="1"/>
    </xf>
    <xf numFmtId="0" fontId="11" fillId="0" borderId="22" xfId="0" applyFont="1" applyFill="1" applyBorder="1" applyAlignment="1">
      <alignment horizontal="center" vertical="center" wrapText="1"/>
    </xf>
    <xf numFmtId="0" fontId="69" fillId="0" borderId="22" xfId="0" applyFont="1" applyFill="1" applyBorder="1" applyAlignment="1">
      <alignment vertical="center" wrapText="1"/>
    </xf>
    <xf numFmtId="0" fontId="69" fillId="0" borderId="21" xfId="0" applyFont="1" applyFill="1" applyBorder="1" applyAlignment="1">
      <alignment horizontal="center" vertical="center"/>
    </xf>
    <xf numFmtId="0" fontId="69" fillId="0" borderId="1" xfId="0" applyFont="1" applyFill="1" applyBorder="1"/>
    <xf numFmtId="0" fontId="69" fillId="0" borderId="22" xfId="0" applyFont="1" applyFill="1" applyBorder="1"/>
    <xf numFmtId="0" fontId="11" fillId="0" borderId="22" xfId="0" applyFont="1" applyFill="1" applyBorder="1"/>
    <xf numFmtId="0" fontId="69" fillId="0" borderId="1" xfId="0" applyFont="1" applyFill="1" applyBorder="1" applyAlignment="1">
      <alignment horizontal="right" vertical="center"/>
    </xf>
    <xf numFmtId="0" fontId="69" fillId="0" borderId="10" xfId="0" applyFont="1" applyFill="1" applyBorder="1" applyAlignment="1">
      <alignment horizontal="left" vertical="center" wrapText="1"/>
    </xf>
    <xf numFmtId="0" fontId="69" fillId="0" borderId="25" xfId="0" applyFont="1" applyFill="1" applyBorder="1" applyAlignment="1">
      <alignment horizontal="center" vertical="center" wrapText="1"/>
    </xf>
    <xf numFmtId="0" fontId="69" fillId="0" borderId="23" xfId="0" applyFont="1" applyFill="1" applyBorder="1" applyAlignment="1">
      <alignment horizontal="left" vertical="center" wrapText="1"/>
    </xf>
    <xf numFmtId="0" fontId="69" fillId="0" borderId="23" xfId="0" applyFont="1" applyFill="1" applyBorder="1" applyAlignment="1">
      <alignment horizontal="right" vertical="center"/>
    </xf>
    <xf numFmtId="0" fontId="69" fillId="0" borderId="24" xfId="0" applyFont="1" applyFill="1" applyBorder="1"/>
    <xf numFmtId="1" fontId="69" fillId="0" borderId="1" xfId="0" applyNumberFormat="1" applyFont="1" applyFill="1" applyBorder="1" applyAlignment="1">
      <alignment vertical="center" wrapText="1"/>
    </xf>
    <xf numFmtId="1" fontId="33" fillId="0" borderId="0" xfId="0" applyNumberFormat="1" applyFont="1" applyFill="1"/>
    <xf numFmtId="0" fontId="40" fillId="0" borderId="1" xfId="0" applyFont="1" applyBorder="1" applyAlignment="1">
      <alignment vertical="center" wrapText="1"/>
    </xf>
    <xf numFmtId="0" fontId="39" fillId="0" borderId="1" xfId="0" applyFont="1" applyBorder="1" applyAlignment="1">
      <alignment vertical="center" wrapText="1"/>
    </xf>
    <xf numFmtId="0" fontId="71" fillId="0" borderId="0" xfId="0" applyFont="1"/>
    <xf numFmtId="0" fontId="72" fillId="0" borderId="0" xfId="0" applyFont="1" applyAlignment="1">
      <alignment wrapText="1"/>
    </xf>
    <xf numFmtId="0" fontId="74" fillId="0" borderId="0" xfId="0" applyFont="1"/>
    <xf numFmtId="0" fontId="75" fillId="0" borderId="0" xfId="0" applyFont="1" applyAlignment="1">
      <alignment horizontal="right" vertical="center"/>
    </xf>
    <xf numFmtId="0" fontId="76" fillId="0" borderId="0" xfId="0" applyFont="1"/>
    <xf numFmtId="0" fontId="76" fillId="0" borderId="0" xfId="0" applyFont="1" applyAlignment="1">
      <alignment vertical="center"/>
    </xf>
    <xf numFmtId="0" fontId="4" fillId="0" borderId="1" xfId="70" applyFont="1" applyFill="1" applyBorder="1" applyAlignment="1">
      <alignment horizontal="center" vertical="center" wrapText="1"/>
    </xf>
    <xf numFmtId="3" fontId="4" fillId="0" borderId="1" xfId="70" applyNumberFormat="1" applyFont="1" applyFill="1" applyBorder="1" applyAlignment="1">
      <alignment horizontal="center" vertical="center" wrapText="1"/>
    </xf>
    <xf numFmtId="0" fontId="78" fillId="0" borderId="0" xfId="70" applyFont="1" applyFill="1" applyAlignment="1">
      <alignment vertical="center" wrapText="1"/>
    </xf>
    <xf numFmtId="0" fontId="78" fillId="0" borderId="1" xfId="70" applyFont="1" applyFill="1" applyBorder="1" applyAlignment="1">
      <alignment horizontal="center" vertical="center" wrapText="1"/>
    </xf>
    <xf numFmtId="178" fontId="78" fillId="0" borderId="1" xfId="70" applyNumberFormat="1" applyFont="1" applyFill="1" applyBorder="1" applyAlignment="1">
      <alignment horizontal="left" vertical="center" wrapText="1"/>
    </xf>
    <xf numFmtId="3" fontId="6" fillId="0" borderId="1" xfId="70" applyNumberFormat="1" applyFont="1" applyFill="1" applyBorder="1" applyAlignment="1">
      <alignment horizontal="center" vertical="center"/>
    </xf>
    <xf numFmtId="0" fontId="6" fillId="0" borderId="0" xfId="70" applyFont="1" applyFill="1" applyAlignment="1">
      <alignment vertical="center"/>
    </xf>
    <xf numFmtId="0" fontId="6" fillId="0" borderId="1" xfId="70" applyFont="1" applyFill="1" applyBorder="1" applyAlignment="1">
      <alignment horizontal="center" vertical="center" wrapText="1"/>
    </xf>
    <xf numFmtId="178" fontId="6" fillId="0" borderId="0" xfId="70" applyNumberFormat="1" applyFont="1" applyFill="1" applyAlignment="1">
      <alignment vertical="center"/>
    </xf>
    <xf numFmtId="178" fontId="6" fillId="0" borderId="1" xfId="70" applyNumberFormat="1" applyFont="1" applyFill="1" applyBorder="1" applyAlignment="1">
      <alignment horizontal="left" vertical="center" wrapText="1"/>
    </xf>
    <xf numFmtId="0" fontId="6" fillId="0" borderId="1" xfId="70" quotePrefix="1" applyFont="1" applyFill="1" applyBorder="1" applyAlignment="1">
      <alignment horizontal="center" vertical="center" wrapText="1"/>
    </xf>
    <xf numFmtId="0" fontId="6" fillId="0" borderId="1" xfId="70" applyFont="1" applyFill="1" applyBorder="1" applyAlignment="1">
      <alignment horizontal="left" vertical="center" wrapText="1"/>
    </xf>
    <xf numFmtId="178" fontId="6" fillId="0" borderId="1" xfId="89" applyNumberFormat="1" applyFont="1" applyFill="1" applyBorder="1" applyAlignment="1">
      <alignment horizontal="center" vertical="center" wrapText="1"/>
    </xf>
    <xf numFmtId="0" fontId="6" fillId="2" borderId="1" xfId="0" applyFont="1" applyFill="1" applyBorder="1" applyAlignment="1">
      <alignment horizontal="left" vertical="center" wrapText="1"/>
    </xf>
    <xf numFmtId="0" fontId="4" fillId="0" borderId="1" xfId="70" quotePrefix="1" applyFont="1" applyFill="1" applyBorder="1" applyAlignment="1">
      <alignment horizontal="center" vertical="center" wrapText="1"/>
    </xf>
    <xf numFmtId="178" fontId="4" fillId="0" borderId="1" xfId="70" applyNumberFormat="1" applyFont="1" applyFill="1" applyBorder="1" applyAlignment="1">
      <alignment horizontal="left" vertical="center" wrapText="1"/>
    </xf>
    <xf numFmtId="3" fontId="6" fillId="0" borderId="1" xfId="70" applyNumberFormat="1" applyFont="1" applyFill="1" applyBorder="1" applyAlignment="1">
      <alignment horizontal="center" vertical="center" wrapText="1"/>
    </xf>
    <xf numFmtId="178" fontId="4" fillId="0" borderId="1" xfId="89" applyNumberFormat="1" applyFont="1" applyFill="1" applyBorder="1" applyAlignment="1">
      <alignment horizontal="center" vertical="center" wrapText="1"/>
    </xf>
    <xf numFmtId="0" fontId="4" fillId="0" borderId="1" xfId="70" applyFont="1" applyFill="1" applyBorder="1" applyAlignment="1">
      <alignment horizontal="left" vertical="center" wrapText="1"/>
    </xf>
    <xf numFmtId="0" fontId="6" fillId="0" borderId="1" xfId="70" applyFont="1" applyFill="1" applyBorder="1" applyAlignment="1">
      <alignment horizontal="center" vertical="center"/>
    </xf>
    <xf numFmtId="0" fontId="79" fillId="0" borderId="0" xfId="70" applyFont="1" applyFill="1" applyAlignment="1">
      <alignment vertical="center"/>
    </xf>
    <xf numFmtId="0" fontId="6" fillId="0" borderId="0" xfId="70" applyFont="1" applyFill="1" applyAlignment="1">
      <alignment horizontal="center"/>
    </xf>
    <xf numFmtId="0" fontId="6" fillId="0" borderId="0" xfId="70" applyFont="1" applyFill="1"/>
    <xf numFmtId="0" fontId="4" fillId="0" borderId="0" xfId="70" quotePrefix="1" applyFont="1" applyFill="1" applyAlignment="1">
      <alignment horizontal="right" vertical="top" wrapText="1"/>
    </xf>
    <xf numFmtId="0" fontId="81" fillId="0" borderId="0" xfId="0" applyFont="1" applyFill="1" applyAlignment="1">
      <alignment horizontal="center"/>
    </xf>
    <xf numFmtId="0" fontId="33" fillId="0" borderId="0" xfId="0" applyFont="1" applyFill="1" applyAlignment="1">
      <alignment horizontal="center"/>
    </xf>
    <xf numFmtId="1" fontId="11" fillId="0" borderId="0" xfId="109" applyNumberFormat="1" applyFont="1" applyFill="1" applyBorder="1" applyAlignment="1">
      <alignment horizontal="center" vertical="center" wrapText="1"/>
    </xf>
    <xf numFmtId="0" fontId="11" fillId="0" borderId="0" xfId="109" applyFont="1" applyFill="1" applyBorder="1" applyAlignment="1">
      <alignment wrapText="1"/>
    </xf>
    <xf numFmtId="0" fontId="8" fillId="0" borderId="0" xfId="109" applyFont="1" applyFill="1" applyBorder="1" applyAlignment="1">
      <alignment horizontal="center" vertical="center" wrapText="1"/>
    </xf>
    <xf numFmtId="0" fontId="8" fillId="0" borderId="0" xfId="109" applyFont="1" applyFill="1" applyBorder="1"/>
    <xf numFmtId="0" fontId="8" fillId="0" borderId="0" xfId="109" applyFont="1" applyFill="1" applyBorder="1" applyAlignment="1">
      <alignment horizontal="center"/>
    </xf>
    <xf numFmtId="0" fontId="11" fillId="0" borderId="0" xfId="109" applyFont="1" applyFill="1" applyBorder="1"/>
    <xf numFmtId="0" fontId="11" fillId="3" borderId="0" xfId="109" applyFont="1" applyFill="1" applyBorder="1"/>
    <xf numFmtId="0" fontId="11" fillId="3" borderId="0" xfId="109" applyNumberFormat="1" applyFont="1" applyFill="1" applyBorder="1" applyAlignment="1">
      <alignment horizontal="center" vertical="center"/>
    </xf>
    <xf numFmtId="0" fontId="8" fillId="0" borderId="0" xfId="109" applyNumberFormat="1" applyFont="1" applyFill="1" applyBorder="1" applyAlignment="1">
      <alignment horizontal="center" vertical="center" wrapText="1"/>
    </xf>
    <xf numFmtId="0" fontId="29" fillId="0" borderId="0" xfId="109" applyFont="1" applyFill="1" applyBorder="1" applyAlignment="1">
      <alignment horizontal="center" vertical="center" wrapText="1"/>
    </xf>
    <xf numFmtId="184" fontId="29" fillId="0" borderId="0" xfId="109" applyNumberFormat="1" applyFont="1" applyFill="1" applyBorder="1" applyAlignment="1">
      <alignment horizontal="center" vertical="center" wrapText="1"/>
    </xf>
    <xf numFmtId="184" fontId="11" fillId="0" borderId="0" xfId="109" applyNumberFormat="1" applyFont="1" applyFill="1" applyBorder="1" applyAlignment="1">
      <alignment horizontal="center" wrapText="1"/>
    </xf>
    <xf numFmtId="184" fontId="11" fillId="0" borderId="0" xfId="109" applyNumberFormat="1" applyFont="1" applyFill="1" applyBorder="1"/>
    <xf numFmtId="184" fontId="68" fillId="0" borderId="0" xfId="110" applyNumberFormat="1" applyFont="1" applyFill="1" applyBorder="1" applyAlignment="1">
      <alignment horizontal="center" vertical="center" wrapText="1"/>
    </xf>
    <xf numFmtId="184" fontId="68" fillId="0" borderId="0" xfId="110" applyNumberFormat="1" applyFont="1" applyFill="1" applyBorder="1" applyAlignment="1">
      <alignment horizontal="center" vertical="center"/>
    </xf>
    <xf numFmtId="184" fontId="69" fillId="0" borderId="0" xfId="110" applyNumberFormat="1" applyFont="1" applyFill="1" applyBorder="1" applyAlignment="1">
      <alignment vertical="center" wrapText="1"/>
    </xf>
    <xf numFmtId="1" fontId="69" fillId="0" borderId="0" xfId="110" applyNumberFormat="1" applyFont="1" applyFill="1" applyBorder="1" applyAlignment="1">
      <alignment vertical="center" wrapText="1"/>
    </xf>
    <xf numFmtId="184" fontId="84" fillId="0" borderId="0" xfId="110" applyNumberFormat="1" applyFont="1" applyFill="1" applyBorder="1" applyAlignment="1">
      <alignment horizontal="center" vertical="center" wrapText="1"/>
    </xf>
    <xf numFmtId="1" fontId="84" fillId="0" borderId="6" xfId="110" applyNumberFormat="1" applyFont="1" applyFill="1" applyBorder="1" applyAlignment="1">
      <alignment horizontal="center" vertical="center" wrapText="1"/>
    </xf>
    <xf numFmtId="1" fontId="84" fillId="0" borderId="6" xfId="110" applyNumberFormat="1" applyFont="1" applyFill="1" applyBorder="1" applyAlignment="1">
      <alignment vertical="center" wrapText="1"/>
    </xf>
    <xf numFmtId="1" fontId="31" fillId="0" borderId="6" xfId="110" applyNumberFormat="1" applyFont="1" applyFill="1" applyBorder="1" applyAlignment="1">
      <alignment horizontal="center" vertical="center" wrapText="1"/>
    </xf>
    <xf numFmtId="1" fontId="31" fillId="0" borderId="6" xfId="110" applyNumberFormat="1" applyFont="1" applyFill="1" applyBorder="1" applyAlignment="1">
      <alignment vertical="center"/>
    </xf>
    <xf numFmtId="1" fontId="31" fillId="0" borderId="6" xfId="110" applyNumberFormat="1" applyFont="1" applyFill="1" applyBorder="1" applyAlignment="1">
      <alignment horizontal="center" vertical="center"/>
    </xf>
    <xf numFmtId="1" fontId="84" fillId="0" borderId="6" xfId="110" applyNumberFormat="1" applyFont="1" applyFill="1" applyBorder="1" applyAlignment="1">
      <alignment vertical="center"/>
    </xf>
    <xf numFmtId="1" fontId="84" fillId="3" borderId="6" xfId="110" applyNumberFormat="1" applyFont="1" applyFill="1" applyBorder="1" applyAlignment="1">
      <alignment vertical="center"/>
    </xf>
    <xf numFmtId="184" fontId="84" fillId="0" borderId="0" xfId="110" applyNumberFormat="1" applyFont="1" applyFill="1" applyBorder="1" applyAlignment="1">
      <alignment horizontal="right" vertical="center"/>
    </xf>
    <xf numFmtId="184" fontId="69" fillId="0" borderId="0" xfId="110" applyNumberFormat="1" applyFont="1" applyFill="1" applyBorder="1" applyAlignment="1">
      <alignment horizontal="right" vertical="center"/>
    </xf>
    <xf numFmtId="1" fontId="29" fillId="0" borderId="1" xfId="110" applyNumberFormat="1" applyFont="1" applyFill="1" applyBorder="1" applyAlignment="1">
      <alignment vertical="center" wrapText="1"/>
    </xf>
    <xf numFmtId="184" fontId="29" fillId="0" borderId="0" xfId="110" applyNumberFormat="1" applyFont="1" applyFill="1" applyBorder="1" applyAlignment="1">
      <alignment horizontal="center" vertical="center" wrapText="1"/>
    </xf>
    <xf numFmtId="184" fontId="11" fillId="0" borderId="0" xfId="110" applyNumberFormat="1" applyFont="1" applyFill="1" applyBorder="1" applyAlignment="1">
      <alignment horizontal="center" vertical="center" wrapText="1"/>
    </xf>
    <xf numFmtId="184" fontId="29" fillId="0" borderId="0" xfId="110" applyNumberFormat="1" applyFont="1" applyFill="1" applyBorder="1" applyAlignment="1">
      <alignment vertical="center" wrapText="1"/>
    </xf>
    <xf numFmtId="1" fontId="29" fillId="0" borderId="0" xfId="110" applyNumberFormat="1" applyFont="1" applyFill="1" applyBorder="1" applyAlignment="1">
      <alignment vertical="center" wrapText="1"/>
    </xf>
    <xf numFmtId="1" fontId="29" fillId="3" borderId="8" xfId="110" applyNumberFormat="1" applyFont="1" applyFill="1" applyBorder="1" applyAlignment="1">
      <alignment vertical="center" wrapText="1"/>
    </xf>
    <xf numFmtId="1" fontId="29" fillId="3" borderId="0" xfId="110" applyNumberFormat="1" applyFont="1" applyFill="1" applyBorder="1" applyAlignment="1">
      <alignment vertical="center" wrapText="1"/>
    </xf>
    <xf numFmtId="1" fontId="29" fillId="3" borderId="17" xfId="110" applyNumberFormat="1" applyFont="1" applyFill="1" applyBorder="1" applyAlignment="1">
      <alignment vertical="center" wrapText="1"/>
    </xf>
    <xf numFmtId="3" fontId="29" fillId="0" borderId="0" xfId="110" applyNumberFormat="1" applyFont="1" applyFill="1" applyBorder="1" applyAlignment="1">
      <alignment horizontal="center" vertical="center" wrapText="1"/>
    </xf>
    <xf numFmtId="3" fontId="29" fillId="0" borderId="1" xfId="110" applyNumberFormat="1" applyFont="1" applyFill="1" applyBorder="1" applyAlignment="1">
      <alignment horizontal="center" vertical="center" wrapText="1"/>
    </xf>
    <xf numFmtId="3" fontId="29" fillId="0" borderId="1" xfId="110" applyNumberFormat="1" applyFont="1" applyFill="1" applyBorder="1" applyAlignment="1">
      <alignment vertical="center" wrapText="1"/>
    </xf>
    <xf numFmtId="1" fontId="29" fillId="3" borderId="10" xfId="110" applyNumberFormat="1" applyFont="1" applyFill="1" applyBorder="1" applyAlignment="1">
      <alignment vertical="center" wrapText="1"/>
    </xf>
    <xf numFmtId="1" fontId="29" fillId="3" borderId="6" xfId="110" applyNumberFormat="1" applyFont="1" applyFill="1" applyBorder="1" applyAlignment="1">
      <alignment vertical="center" wrapText="1"/>
    </xf>
    <xf numFmtId="1" fontId="29" fillId="3" borderId="13" xfId="110" applyNumberFormat="1" applyFont="1" applyFill="1" applyBorder="1" applyAlignment="1">
      <alignment vertical="center" wrapText="1"/>
    </xf>
    <xf numFmtId="3" fontId="11" fillId="0" borderId="7" xfId="110" applyNumberFormat="1" applyFont="1" applyFill="1" applyBorder="1" applyAlignment="1">
      <alignment horizontal="center" vertical="center" wrapText="1"/>
    </xf>
    <xf numFmtId="3" fontId="11" fillId="0" borderId="17" xfId="110" applyNumberFormat="1" applyFont="1" applyFill="1" applyBorder="1" applyAlignment="1">
      <alignment horizontal="center" vertical="center" wrapText="1"/>
    </xf>
    <xf numFmtId="3" fontId="11" fillId="0" borderId="8" xfId="110" applyNumberFormat="1" applyFont="1" applyFill="1" applyBorder="1" applyAlignment="1">
      <alignment horizontal="center" vertical="center" wrapText="1"/>
    </xf>
    <xf numFmtId="3" fontId="11" fillId="3" borderId="8" xfId="110" applyNumberFormat="1" applyFont="1" applyFill="1" applyBorder="1" applyAlignment="1">
      <alignment horizontal="center" vertical="center" wrapText="1"/>
    </xf>
    <xf numFmtId="1" fontId="11" fillId="3" borderId="8" xfId="110" applyNumberFormat="1" applyFont="1" applyFill="1" applyBorder="1" applyAlignment="1">
      <alignment horizontal="center" vertical="center" wrapText="1"/>
    </xf>
    <xf numFmtId="1" fontId="11" fillId="3" borderId="8" xfId="110" applyNumberFormat="1" applyFont="1" applyFill="1" applyBorder="1" applyAlignment="1">
      <alignment vertical="center" wrapText="1"/>
    </xf>
    <xf numFmtId="1" fontId="11" fillId="3" borderId="0" xfId="110" applyNumberFormat="1" applyFont="1" applyFill="1" applyBorder="1" applyAlignment="1">
      <alignment vertical="center" wrapText="1"/>
    </xf>
    <xf numFmtId="1" fontId="11" fillId="3" borderId="17" xfId="110" applyNumberFormat="1" applyFont="1" applyFill="1" applyBorder="1" applyAlignment="1">
      <alignment vertical="center" wrapText="1"/>
    </xf>
    <xf numFmtId="3" fontId="11" fillId="0" borderId="0" xfId="110" applyNumberFormat="1" applyFont="1" applyFill="1" applyBorder="1" applyAlignment="1">
      <alignment horizontal="center" vertical="center" wrapText="1"/>
    </xf>
    <xf numFmtId="1" fontId="11" fillId="0" borderId="8" xfId="110" applyNumberFormat="1" applyFont="1" applyFill="1" applyBorder="1" applyAlignment="1">
      <alignment horizontal="center" vertical="center" wrapText="1"/>
    </xf>
    <xf numFmtId="0" fontId="11" fillId="3" borderId="8" xfId="110" applyNumberFormat="1" applyFont="1" applyFill="1" applyBorder="1" applyAlignment="1">
      <alignment horizontal="center" vertical="center" wrapText="1"/>
    </xf>
    <xf numFmtId="0" fontId="8" fillId="0" borderId="8" xfId="110" applyNumberFormat="1" applyFont="1" applyFill="1" applyBorder="1" applyAlignment="1">
      <alignment horizontal="center" vertical="center" wrapText="1"/>
    </xf>
    <xf numFmtId="184" fontId="77" fillId="0" borderId="0" xfId="110" applyNumberFormat="1" applyFont="1" applyFill="1" applyBorder="1" applyAlignment="1">
      <alignment horizontal="center" vertical="center" wrapText="1"/>
    </xf>
    <xf numFmtId="184" fontId="11" fillId="0" borderId="0" xfId="110" quotePrefix="1" applyNumberFormat="1" applyFont="1" applyFill="1" applyBorder="1" applyAlignment="1">
      <alignment horizontal="center" vertical="center" wrapText="1"/>
    </xf>
    <xf numFmtId="184" fontId="11" fillId="0" borderId="0" xfId="110" applyNumberFormat="1" applyFont="1" applyFill="1" applyBorder="1" applyAlignment="1">
      <alignment vertical="center" wrapText="1"/>
    </xf>
    <xf numFmtId="184" fontId="65" fillId="0" borderId="0" xfId="110" applyNumberFormat="1" applyFont="1" applyFill="1" applyBorder="1" applyAlignment="1">
      <alignment vertical="center"/>
    </xf>
    <xf numFmtId="1" fontId="65" fillId="0" borderId="0" xfId="110" applyNumberFormat="1" applyFont="1" applyFill="1" applyBorder="1" applyAlignment="1">
      <alignment vertical="center"/>
    </xf>
    <xf numFmtId="184" fontId="29" fillId="0" borderId="0" xfId="110" applyNumberFormat="1" applyFont="1" applyFill="1" applyBorder="1" applyAlignment="1">
      <alignment horizontal="right" vertical="center"/>
    </xf>
    <xf numFmtId="184" fontId="29" fillId="0" borderId="0" xfId="110" applyNumberFormat="1" applyFont="1" applyFill="1" applyBorder="1" applyAlignment="1">
      <alignment vertical="center"/>
    </xf>
    <xf numFmtId="184" fontId="11" fillId="0" borderId="0" xfId="110" applyNumberFormat="1" applyFont="1" applyFill="1" applyBorder="1" applyAlignment="1">
      <alignment horizontal="right" vertical="center"/>
    </xf>
    <xf numFmtId="184" fontId="62" fillId="0" borderId="0" xfId="109" applyNumberFormat="1" applyFont="1" applyFill="1" applyBorder="1"/>
    <xf numFmtId="0" fontId="62" fillId="0" borderId="0" xfId="109" applyFont="1" applyFill="1" applyBorder="1"/>
    <xf numFmtId="184" fontId="29" fillId="0" borderId="0" xfId="109" applyNumberFormat="1" applyFont="1" applyFill="1" applyBorder="1"/>
    <xf numFmtId="184" fontId="65" fillId="0" borderId="0" xfId="109" applyNumberFormat="1" applyFont="1" applyFill="1" applyBorder="1"/>
    <xf numFmtId="0" fontId="65" fillId="0" borderId="0" xfId="109" applyFont="1" applyFill="1" applyBorder="1"/>
    <xf numFmtId="184" fontId="11" fillId="0" borderId="0" xfId="110" applyNumberFormat="1" applyFont="1" applyFill="1" applyBorder="1" applyAlignment="1">
      <alignment vertical="center"/>
    </xf>
    <xf numFmtId="184" fontId="87" fillId="0" borderId="0" xfId="110" applyNumberFormat="1" applyFont="1" applyFill="1" applyBorder="1" applyAlignment="1">
      <alignment vertical="center"/>
    </xf>
    <xf numFmtId="1" fontId="87" fillId="0" borderId="0" xfId="110" applyNumberFormat="1" applyFont="1" applyFill="1" applyBorder="1" applyAlignment="1">
      <alignment vertical="center"/>
    </xf>
    <xf numFmtId="184" fontId="29" fillId="0" borderId="0" xfId="0" applyNumberFormat="1" applyFont="1" applyFill="1" applyBorder="1"/>
    <xf numFmtId="184" fontId="65" fillId="0" borderId="0" xfId="0" applyNumberFormat="1" applyFont="1" applyFill="1" applyBorder="1"/>
    <xf numFmtId="0" fontId="65" fillId="0" borderId="0" xfId="0" applyFont="1" applyFill="1" applyBorder="1"/>
    <xf numFmtId="184" fontId="11" fillId="0" borderId="0" xfId="0" applyNumberFormat="1" applyFont="1" applyFill="1" applyBorder="1"/>
    <xf numFmtId="184" fontId="87" fillId="0" borderId="0" xfId="0" applyNumberFormat="1" applyFont="1" applyFill="1" applyBorder="1"/>
    <xf numFmtId="0" fontId="87" fillId="0" borderId="0" xfId="0" applyFont="1" applyFill="1" applyBorder="1"/>
    <xf numFmtId="184" fontId="11" fillId="0" borderId="0" xfId="1" applyNumberFormat="1" applyFont="1" applyFill="1" applyBorder="1" applyAlignment="1">
      <alignment horizontal="right" vertical="center"/>
    </xf>
    <xf numFmtId="184" fontId="11" fillId="0" borderId="0" xfId="109" applyNumberFormat="1" applyFont="1" applyFill="1" applyBorder="1" applyAlignment="1">
      <alignment horizontal="center" vertical="center" wrapText="1"/>
    </xf>
    <xf numFmtId="184" fontId="29" fillId="0" borderId="0" xfId="109" applyNumberFormat="1" applyFont="1" applyFill="1" applyBorder="1" applyAlignment="1">
      <alignment vertical="center"/>
    </xf>
    <xf numFmtId="184" fontId="11" fillId="0" borderId="0" xfId="77" applyNumberFormat="1" applyFont="1" applyFill="1" applyBorder="1" applyAlignment="1">
      <alignment horizontal="center" vertical="center" wrapText="1"/>
    </xf>
    <xf numFmtId="184" fontId="11" fillId="0" borderId="0" xfId="77" applyNumberFormat="1" applyFont="1" applyFill="1" applyBorder="1" applyAlignment="1">
      <alignment vertical="center"/>
    </xf>
    <xf numFmtId="184" fontId="87" fillId="0" borderId="0" xfId="109" applyNumberFormat="1" applyFont="1" applyFill="1" applyBorder="1"/>
    <xf numFmtId="0" fontId="87" fillId="0" borderId="0" xfId="109" applyFont="1" applyFill="1" applyBorder="1"/>
    <xf numFmtId="184" fontId="29" fillId="0" borderId="0" xfId="77" applyNumberFormat="1" applyFont="1" applyFill="1" applyBorder="1" applyAlignment="1">
      <alignment horizontal="center" vertical="center" wrapText="1"/>
    </xf>
    <xf numFmtId="184" fontId="29" fillId="0" borderId="0" xfId="77" applyNumberFormat="1" applyFont="1" applyFill="1" applyBorder="1" applyAlignment="1">
      <alignment vertical="center"/>
    </xf>
    <xf numFmtId="184" fontId="34" fillId="0" borderId="0" xfId="110" applyNumberFormat="1" applyFont="1" applyFill="1" applyBorder="1" applyAlignment="1">
      <alignment horizontal="center" vertical="center" wrapText="1"/>
    </xf>
    <xf numFmtId="184" fontId="35" fillId="0" borderId="0" xfId="110" applyNumberFormat="1" applyFont="1" applyFill="1" applyBorder="1" applyAlignment="1">
      <alignment vertical="center"/>
    </xf>
    <xf numFmtId="184" fontId="88" fillId="0" borderId="0" xfId="110" applyNumberFormat="1" applyFont="1" applyFill="1" applyBorder="1" applyAlignment="1">
      <alignment vertical="center"/>
    </xf>
    <xf numFmtId="1" fontId="88" fillId="0" borderId="0" xfId="110" applyNumberFormat="1" applyFont="1" applyFill="1" applyBorder="1" applyAlignment="1">
      <alignment vertical="center"/>
    </xf>
    <xf numFmtId="184" fontId="62" fillId="0" borderId="0" xfId="110" applyNumberFormat="1" applyFont="1" applyFill="1" applyBorder="1" applyAlignment="1">
      <alignment vertical="center"/>
    </xf>
    <xf numFmtId="1" fontId="62" fillId="0" borderId="0" xfId="110" applyNumberFormat="1" applyFont="1" applyFill="1" applyBorder="1" applyAlignment="1">
      <alignment vertical="center"/>
    </xf>
    <xf numFmtId="184" fontId="29" fillId="0" borderId="0" xfId="1" applyNumberFormat="1" applyFont="1" applyFill="1" applyBorder="1" applyAlignment="1">
      <alignment horizontal="center" vertical="center" wrapText="1"/>
    </xf>
    <xf numFmtId="184" fontId="89" fillId="0" borderId="0" xfId="110" applyNumberFormat="1" applyFont="1" applyFill="1" applyBorder="1" applyAlignment="1">
      <alignment vertical="center"/>
    </xf>
    <xf numFmtId="1" fontId="89" fillId="0" borderId="0" xfId="110" applyNumberFormat="1" applyFont="1" applyFill="1" applyBorder="1" applyAlignment="1">
      <alignment vertical="center"/>
    </xf>
    <xf numFmtId="184" fontId="29" fillId="0" borderId="0" xfId="1" applyNumberFormat="1" applyFont="1" applyFill="1" applyBorder="1" applyAlignment="1">
      <alignment vertical="center"/>
    </xf>
    <xf numFmtId="0" fontId="90" fillId="0" borderId="0" xfId="109" applyFont="1" applyFill="1" applyBorder="1" applyAlignment="1">
      <alignment horizontal="center"/>
    </xf>
    <xf numFmtId="0" fontId="91" fillId="0" borderId="0" xfId="109" applyFont="1" applyFill="1" applyBorder="1"/>
    <xf numFmtId="0" fontId="11" fillId="0" borderId="0" xfId="109" applyFont="1" applyFill="1" applyBorder="1" applyAlignment="1">
      <alignment horizontal="center" wrapText="1"/>
    </xf>
    <xf numFmtId="1" fontId="29" fillId="3" borderId="68" xfId="110" applyNumberFormat="1" applyFont="1" applyFill="1" applyBorder="1" applyAlignment="1">
      <alignment vertical="center" wrapText="1"/>
    </xf>
    <xf numFmtId="1" fontId="29" fillId="3" borderId="69" xfId="110" applyNumberFormat="1" applyFont="1" applyFill="1" applyBorder="1" applyAlignment="1">
      <alignment vertical="center" wrapText="1"/>
    </xf>
    <xf numFmtId="1" fontId="29" fillId="3" borderId="67" xfId="110" applyNumberFormat="1" applyFont="1" applyFill="1" applyBorder="1" applyAlignment="1">
      <alignment vertical="center" wrapText="1"/>
    </xf>
    <xf numFmtId="1" fontId="11" fillId="0" borderId="68" xfId="110" applyNumberFormat="1" applyFont="1" applyFill="1" applyBorder="1" applyAlignment="1">
      <alignment horizontal="center" vertical="center" wrapText="1"/>
    </xf>
    <xf numFmtId="3" fontId="11" fillId="0" borderId="68" xfId="110" applyNumberFormat="1" applyFont="1" applyFill="1" applyBorder="1" applyAlignment="1">
      <alignment horizontal="center" vertical="center" wrapText="1"/>
    </xf>
    <xf numFmtId="3" fontId="8" fillId="0" borderId="68" xfId="110" applyNumberFormat="1" applyFont="1" applyFill="1" applyBorder="1" applyAlignment="1">
      <alignment horizontal="center" vertical="center" wrapText="1"/>
    </xf>
    <xf numFmtId="1" fontId="11" fillId="3" borderId="68" xfId="110" applyNumberFormat="1" applyFont="1" applyFill="1" applyBorder="1" applyAlignment="1">
      <alignment horizontal="center" vertical="center" wrapText="1"/>
    </xf>
    <xf numFmtId="1" fontId="29" fillId="0" borderId="49" xfId="111" applyNumberFormat="1" applyFont="1" applyFill="1" applyBorder="1" applyAlignment="1">
      <alignment horizontal="center" vertical="center" wrapText="1"/>
    </xf>
    <xf numFmtId="1" fontId="29" fillId="0" borderId="49" xfId="110" applyNumberFormat="1" applyFont="1" applyFill="1" applyBorder="1" applyAlignment="1">
      <alignment horizontal="left" vertical="center" wrapText="1"/>
    </xf>
    <xf numFmtId="1" fontId="20" fillId="0" borderId="49" xfId="110" applyNumberFormat="1" applyFont="1" applyFill="1" applyBorder="1" applyAlignment="1">
      <alignment horizontal="center" vertical="center" wrapText="1"/>
    </xf>
    <xf numFmtId="1" fontId="29" fillId="0" borderId="49" xfId="110" applyNumberFormat="1" applyFont="1" applyFill="1" applyBorder="1" applyAlignment="1">
      <alignment horizontal="center" vertical="center" wrapText="1"/>
    </xf>
    <xf numFmtId="3" fontId="29" fillId="0" borderId="49" xfId="110" applyNumberFormat="1" applyFont="1" applyFill="1" applyBorder="1" applyAlignment="1">
      <alignment horizontal="right" vertical="center"/>
    </xf>
    <xf numFmtId="3" fontId="29" fillId="3" borderId="49" xfId="110" applyNumberFormat="1" applyFont="1" applyFill="1" applyBorder="1" applyAlignment="1">
      <alignment horizontal="right" vertical="center"/>
    </xf>
    <xf numFmtId="0" fontId="11" fillId="3" borderId="49" xfId="110" applyNumberFormat="1" applyFont="1" applyFill="1" applyBorder="1" applyAlignment="1">
      <alignment horizontal="center" vertical="center"/>
    </xf>
    <xf numFmtId="0" fontId="8" fillId="0" borderId="49" xfId="110" applyNumberFormat="1" applyFont="1" applyFill="1" applyBorder="1" applyAlignment="1">
      <alignment horizontal="center" vertical="center" wrapText="1"/>
    </xf>
    <xf numFmtId="3" fontId="11" fillId="0" borderId="49" xfId="110" applyNumberFormat="1" applyFont="1" applyFill="1" applyBorder="1" applyAlignment="1">
      <alignment horizontal="center" vertical="center" wrapText="1"/>
    </xf>
    <xf numFmtId="49" fontId="29" fillId="0" borderId="49" xfId="0" applyNumberFormat="1" applyFont="1" applyFill="1" applyBorder="1" applyAlignment="1">
      <alignment vertical="center" wrapText="1"/>
    </xf>
    <xf numFmtId="0" fontId="29" fillId="3" borderId="49" xfId="110" applyNumberFormat="1" applyFont="1" applyFill="1" applyBorder="1" applyAlignment="1">
      <alignment horizontal="center" vertical="center"/>
    </xf>
    <xf numFmtId="182" fontId="29" fillId="3" borderId="49" xfId="1" applyNumberFormat="1" applyFont="1" applyFill="1" applyBorder="1" applyAlignment="1">
      <alignment horizontal="center" vertical="center"/>
    </xf>
    <xf numFmtId="3" fontId="29" fillId="0" borderId="49" xfId="110" applyNumberFormat="1" applyFont="1" applyFill="1" applyBorder="1" applyAlignment="1">
      <alignment horizontal="center" vertical="center" wrapText="1"/>
    </xf>
    <xf numFmtId="1" fontId="11" fillId="0" borderId="49" xfId="112" applyNumberFormat="1" applyFont="1" applyFill="1" applyBorder="1" applyAlignment="1">
      <alignment horizontal="center" vertical="center" wrapText="1"/>
    </xf>
    <xf numFmtId="3" fontId="11" fillId="0" borderId="49" xfId="112" applyNumberFormat="1" applyFont="1" applyFill="1" applyBorder="1" applyAlignment="1">
      <alignment horizontal="left" vertical="center" wrapText="1"/>
    </xf>
    <xf numFmtId="3" fontId="8" fillId="0" borderId="49" xfId="112" applyNumberFormat="1" applyFont="1" applyFill="1" applyBorder="1" applyAlignment="1">
      <alignment horizontal="center" vertical="center" wrapText="1"/>
    </xf>
    <xf numFmtId="3" fontId="11" fillId="0" borderId="49" xfId="112" applyNumberFormat="1" applyFont="1" applyFill="1" applyBorder="1" applyAlignment="1">
      <alignment vertical="center"/>
    </xf>
    <xf numFmtId="3" fontId="11" fillId="0" borderId="49" xfId="1" quotePrefix="1" applyNumberFormat="1" applyFont="1" applyFill="1" applyBorder="1" applyAlignment="1">
      <alignment horizontal="right" vertical="center" wrapText="1"/>
    </xf>
    <xf numFmtId="3" fontId="11" fillId="3" borderId="49" xfId="110" applyNumberFormat="1" applyFont="1" applyFill="1" applyBorder="1" applyAlignment="1">
      <alignment horizontal="right" vertical="center"/>
    </xf>
    <xf numFmtId="3" fontId="11" fillId="3" borderId="49" xfId="112" applyNumberFormat="1" applyFont="1" applyFill="1" applyBorder="1" applyAlignment="1">
      <alignment vertical="center"/>
    </xf>
    <xf numFmtId="3" fontId="11" fillId="0" borderId="49" xfId="110" applyNumberFormat="1" applyFont="1" applyFill="1" applyBorder="1" applyAlignment="1">
      <alignment horizontal="right" vertical="center"/>
    </xf>
    <xf numFmtId="164" fontId="11" fillId="0" borderId="49" xfId="1" applyNumberFormat="1" applyFont="1" applyFill="1" applyBorder="1" applyAlignment="1">
      <alignment horizontal="right" vertical="center"/>
    </xf>
    <xf numFmtId="182" fontId="11" fillId="3" borderId="49" xfId="1" applyNumberFormat="1" applyFont="1" applyFill="1" applyBorder="1" applyAlignment="1">
      <alignment horizontal="center" vertical="center"/>
    </xf>
    <xf numFmtId="3" fontId="11" fillId="0" borderId="49" xfId="12" applyNumberFormat="1" applyFont="1" applyFill="1" applyBorder="1" applyAlignment="1">
      <alignment vertical="center" wrapText="1"/>
    </xf>
    <xf numFmtId="3" fontId="11" fillId="3" borderId="49" xfId="12" applyNumberFormat="1" applyFont="1" applyFill="1" applyBorder="1" applyAlignment="1">
      <alignment vertical="center" wrapText="1"/>
    </xf>
    <xf numFmtId="3" fontId="11" fillId="0" borderId="49" xfId="110" applyNumberFormat="1" applyFont="1" applyFill="1" applyBorder="1" applyAlignment="1">
      <alignment vertical="center"/>
    </xf>
    <xf numFmtId="1" fontId="29" fillId="0" borderId="49" xfId="112" applyNumberFormat="1" applyFont="1" applyFill="1" applyBorder="1" applyAlignment="1">
      <alignment horizontal="center" vertical="center" wrapText="1"/>
    </xf>
    <xf numFmtId="3" fontId="29" fillId="0" borderId="49" xfId="112" applyNumberFormat="1" applyFont="1" applyFill="1" applyBorder="1" applyAlignment="1">
      <alignment horizontal="left" vertical="center" wrapText="1"/>
    </xf>
    <xf numFmtId="3" fontId="20" fillId="0" borderId="49" xfId="112" applyNumberFormat="1" applyFont="1" applyFill="1" applyBorder="1" applyAlignment="1">
      <alignment horizontal="center" vertical="center" wrapText="1"/>
    </xf>
    <xf numFmtId="3" fontId="29" fillId="0" borderId="49" xfId="112" applyNumberFormat="1" applyFont="1" applyFill="1" applyBorder="1" applyAlignment="1">
      <alignment vertical="center"/>
    </xf>
    <xf numFmtId="0" fontId="11" fillId="0" borderId="49" xfId="113" applyFont="1" applyFill="1" applyBorder="1" applyAlignment="1">
      <alignment horizontal="left" vertical="center" wrapText="1"/>
    </xf>
    <xf numFmtId="0" fontId="8" fillId="0" borderId="49" xfId="113" applyFont="1" applyFill="1" applyBorder="1" applyAlignment="1">
      <alignment horizontal="center" vertical="center" wrapText="1"/>
    </xf>
    <xf numFmtId="3" fontId="8" fillId="0" borderId="49" xfId="113" applyNumberFormat="1" applyFont="1" applyFill="1" applyBorder="1" applyAlignment="1">
      <alignment horizontal="center" vertical="center" wrapText="1"/>
    </xf>
    <xf numFmtId="3" fontId="11" fillId="0" borderId="49" xfId="113" applyNumberFormat="1" applyFont="1" applyFill="1" applyBorder="1" applyAlignment="1">
      <alignment vertical="center" wrapText="1"/>
    </xf>
    <xf numFmtId="3" fontId="29" fillId="3" borderId="49" xfId="112" applyNumberFormat="1" applyFont="1" applyFill="1" applyBorder="1" applyAlignment="1">
      <alignment vertical="center"/>
    </xf>
    <xf numFmtId="1" fontId="29" fillId="0" borderId="49" xfId="110" quotePrefix="1" applyNumberFormat="1" applyFont="1" applyFill="1" applyBorder="1" applyAlignment="1">
      <alignment horizontal="center" vertical="center" wrapText="1"/>
    </xf>
    <xf numFmtId="3" fontId="29" fillId="0" borderId="49" xfId="114" applyNumberFormat="1" applyFont="1" applyFill="1" applyBorder="1" applyAlignment="1">
      <alignment horizontal="left" vertical="center" wrapText="1"/>
    </xf>
    <xf numFmtId="0" fontId="20" fillId="0" borderId="49" xfId="0" applyFont="1" applyFill="1" applyBorder="1" applyAlignment="1">
      <alignment horizontal="center" vertical="center" wrapText="1"/>
    </xf>
    <xf numFmtId="1" fontId="11" fillId="0" borderId="49" xfId="110" quotePrefix="1" applyNumberFormat="1" applyFont="1" applyFill="1" applyBorder="1" applyAlignment="1">
      <alignment horizontal="center" vertical="center" wrapText="1"/>
    </xf>
    <xf numFmtId="49" fontId="11" fillId="0" borderId="49" xfId="0" applyNumberFormat="1" applyFont="1" applyFill="1" applyBorder="1" applyAlignment="1">
      <alignment horizontal="left" vertical="center" wrapText="1"/>
    </xf>
    <xf numFmtId="49" fontId="8" fillId="0" borderId="49" xfId="0" applyNumberFormat="1" applyFont="1" applyFill="1" applyBorder="1" applyAlignment="1">
      <alignment horizontal="center" vertical="center" wrapText="1"/>
    </xf>
    <xf numFmtId="1" fontId="8" fillId="0" borderId="49" xfId="110" applyNumberFormat="1" applyFont="1" applyFill="1" applyBorder="1" applyAlignment="1">
      <alignment horizontal="center" vertical="center" wrapText="1"/>
    </xf>
    <xf numFmtId="49" fontId="8" fillId="0" borderId="49" xfId="12" applyNumberFormat="1" applyFont="1" applyFill="1" applyBorder="1" applyAlignment="1">
      <alignment horizontal="center" vertical="center" wrapText="1"/>
    </xf>
    <xf numFmtId="0" fontId="8" fillId="0" borderId="49" xfId="0" applyFont="1" applyFill="1" applyBorder="1" applyAlignment="1">
      <alignment horizontal="center" vertical="center" wrapText="1"/>
    </xf>
    <xf numFmtId="164" fontId="11" fillId="3" borderId="49" xfId="86" applyNumberFormat="1" applyFont="1" applyFill="1" applyBorder="1" applyAlignment="1">
      <alignment horizontal="center" vertical="center" wrapText="1"/>
    </xf>
    <xf numFmtId="164" fontId="11" fillId="3" borderId="49" xfId="86" applyNumberFormat="1" applyFont="1" applyFill="1" applyBorder="1" applyAlignment="1">
      <alignment horizontal="right" vertical="center" wrapText="1"/>
    </xf>
    <xf numFmtId="49" fontId="29" fillId="0" borderId="49" xfId="0" applyNumberFormat="1" applyFont="1" applyFill="1" applyBorder="1" applyAlignment="1">
      <alignment horizontal="left" vertical="center" wrapText="1"/>
    </xf>
    <xf numFmtId="49" fontId="20" fillId="0" borderId="49" xfId="0" applyNumberFormat="1" applyFont="1" applyFill="1" applyBorder="1" applyAlignment="1">
      <alignment horizontal="center" vertical="center" wrapText="1"/>
    </xf>
    <xf numFmtId="49" fontId="20" fillId="0" borderId="49" xfId="12" applyNumberFormat="1" applyFont="1" applyFill="1" applyBorder="1" applyAlignment="1">
      <alignment horizontal="center" vertical="center" wrapText="1"/>
    </xf>
    <xf numFmtId="164" fontId="29" fillId="0" borderId="49" xfId="1" applyNumberFormat="1" applyFont="1" applyFill="1" applyBorder="1" applyAlignment="1">
      <alignment horizontal="right" vertical="center"/>
    </xf>
    <xf numFmtId="3" fontId="20" fillId="0" borderId="49" xfId="110" quotePrefix="1" applyNumberFormat="1" applyFont="1" applyFill="1" applyBorder="1" applyAlignment="1">
      <alignment horizontal="center" vertical="center" wrapText="1"/>
    </xf>
    <xf numFmtId="164" fontId="29" fillId="0" borderId="49" xfId="22" quotePrefix="1" applyNumberFormat="1" applyFont="1" applyFill="1" applyBorder="1" applyAlignment="1">
      <alignment horizontal="right" vertical="center" wrapText="1"/>
    </xf>
    <xf numFmtId="1" fontId="11" fillId="0" borderId="49" xfId="110" applyNumberFormat="1" applyFont="1" applyFill="1" applyBorder="1" applyAlignment="1">
      <alignment horizontal="center" vertical="center" wrapText="1"/>
    </xf>
    <xf numFmtId="1" fontId="11" fillId="0" borderId="49" xfId="110" applyNumberFormat="1" applyFont="1" applyFill="1" applyBorder="1" applyAlignment="1">
      <alignment horizontal="left" vertical="center" wrapText="1"/>
    </xf>
    <xf numFmtId="3" fontId="8" fillId="0" borderId="49" xfId="110" quotePrefix="1" applyNumberFormat="1" applyFont="1" applyFill="1" applyBorder="1" applyAlignment="1">
      <alignment horizontal="center" vertical="center" wrapText="1"/>
    </xf>
    <xf numFmtId="164" fontId="11" fillId="0" borderId="49" xfId="22" quotePrefix="1" applyNumberFormat="1" applyFont="1" applyFill="1" applyBorder="1" applyAlignment="1">
      <alignment horizontal="right" vertical="center" wrapText="1"/>
    </xf>
    <xf numFmtId="164" fontId="11" fillId="3" borderId="49" xfId="22" quotePrefix="1" applyNumberFormat="1" applyFont="1" applyFill="1" applyBorder="1" applyAlignment="1">
      <alignment horizontal="right" vertical="center" wrapText="1"/>
    </xf>
    <xf numFmtId="164" fontId="11" fillId="3" borderId="49" xfId="77" applyNumberFormat="1" applyFont="1" applyFill="1" applyBorder="1" applyAlignment="1">
      <alignment horizontal="right" vertical="center"/>
    </xf>
    <xf numFmtId="4" fontId="8" fillId="0" borderId="49" xfId="110" quotePrefix="1" applyNumberFormat="1" applyFont="1" applyFill="1" applyBorder="1" applyAlignment="1">
      <alignment horizontal="center" vertical="center" wrapText="1"/>
    </xf>
    <xf numFmtId="4" fontId="20" fillId="0" borderId="49" xfId="110" quotePrefix="1" applyNumberFormat="1" applyFont="1" applyFill="1" applyBorder="1" applyAlignment="1">
      <alignment horizontal="center" vertical="center" wrapText="1"/>
    </xf>
    <xf numFmtId="164" fontId="29" fillId="3" borderId="49" xfId="22" quotePrefix="1" applyNumberFormat="1" applyFont="1" applyFill="1" applyBorder="1" applyAlignment="1">
      <alignment horizontal="right" vertical="center" wrapText="1"/>
    </xf>
    <xf numFmtId="1" fontId="29" fillId="0" borderId="49" xfId="0" applyNumberFormat="1" applyFont="1" applyFill="1" applyBorder="1" applyAlignment="1">
      <alignment horizontal="center" vertical="center" wrapText="1"/>
    </xf>
    <xf numFmtId="0" fontId="29" fillId="0" borderId="49" xfId="0" applyFont="1" applyFill="1" applyBorder="1" applyAlignment="1">
      <alignment horizontal="left" vertical="center" wrapText="1"/>
    </xf>
    <xf numFmtId="49" fontId="20" fillId="0" borderId="49" xfId="0" quotePrefix="1" applyNumberFormat="1" applyFont="1" applyFill="1" applyBorder="1" applyAlignment="1">
      <alignment horizontal="center" vertical="center" wrapText="1"/>
    </xf>
    <xf numFmtId="164" fontId="29" fillId="0" borderId="49" xfId="115" applyNumberFormat="1" applyFont="1" applyFill="1" applyBorder="1" applyAlignment="1">
      <alignment horizontal="right" vertical="center" wrapText="1"/>
    </xf>
    <xf numFmtId="1" fontId="11" fillId="0" borderId="49" xfId="0" applyNumberFormat="1" applyFont="1" applyFill="1" applyBorder="1" applyAlignment="1">
      <alignment horizontal="center" vertical="center" wrapText="1"/>
    </xf>
    <xf numFmtId="0" fontId="11" fillId="0" borderId="49" xfId="0" applyFont="1" applyFill="1" applyBorder="1" applyAlignment="1">
      <alignment horizontal="left" vertical="center" wrapText="1"/>
    </xf>
    <xf numFmtId="164" fontId="11" fillId="0" borderId="49" xfId="115" applyNumberFormat="1" applyFont="1" applyFill="1" applyBorder="1" applyAlignment="1">
      <alignment horizontal="right" vertical="center" wrapText="1"/>
    </xf>
    <xf numFmtId="164" fontId="11" fillId="0" borderId="49" xfId="115" applyNumberFormat="1" applyFont="1" applyFill="1" applyBorder="1" applyAlignment="1">
      <alignment horizontal="center" vertical="center" wrapText="1"/>
    </xf>
    <xf numFmtId="164" fontId="11" fillId="3" borderId="49" xfId="115" applyNumberFormat="1" applyFont="1" applyFill="1" applyBorder="1" applyAlignment="1">
      <alignment horizontal="right" vertical="center" wrapText="1"/>
    </xf>
    <xf numFmtId="49" fontId="8" fillId="0" borderId="49" xfId="0" applyNumberFormat="1" applyFont="1" applyFill="1" applyBorder="1" applyAlignment="1" applyProtection="1">
      <alignment horizontal="center" vertical="center" wrapText="1"/>
    </xf>
    <xf numFmtId="0" fontId="11" fillId="0" borderId="49" xfId="0" applyFont="1" applyFill="1" applyBorder="1" applyAlignment="1">
      <alignment vertical="center" wrapText="1"/>
    </xf>
    <xf numFmtId="1" fontId="29" fillId="0" borderId="49" xfId="109" applyNumberFormat="1" applyFont="1" applyFill="1" applyBorder="1" applyAlignment="1">
      <alignment horizontal="center" vertical="center" wrapText="1"/>
    </xf>
    <xf numFmtId="1" fontId="29" fillId="0" borderId="49" xfId="110" applyNumberFormat="1" applyFont="1" applyFill="1" applyBorder="1" applyAlignment="1">
      <alignment vertical="center" wrapText="1"/>
    </xf>
    <xf numFmtId="0" fontId="20" fillId="0" borderId="49" xfId="109" applyFont="1" applyFill="1" applyBorder="1" applyAlignment="1">
      <alignment vertical="center"/>
    </xf>
    <xf numFmtId="164" fontId="29" fillId="0" borderId="49" xfId="77" applyNumberFormat="1" applyFont="1" applyFill="1" applyBorder="1" applyAlignment="1">
      <alignment vertical="center"/>
    </xf>
    <xf numFmtId="164" fontId="29" fillId="3" borderId="49" xfId="77" applyNumberFormat="1" applyFont="1" applyFill="1" applyBorder="1" applyAlignment="1">
      <alignment vertical="center"/>
    </xf>
    <xf numFmtId="0" fontId="29" fillId="0" borderId="49" xfId="109" applyFont="1" applyFill="1" applyBorder="1" applyAlignment="1">
      <alignment horizontal="center" vertical="center" wrapText="1"/>
    </xf>
    <xf numFmtId="1" fontId="11" fillId="0" borderId="49" xfId="109" applyNumberFormat="1" applyFont="1" applyFill="1" applyBorder="1" applyAlignment="1">
      <alignment horizontal="center" vertical="center" wrapText="1"/>
    </xf>
    <xf numFmtId="0" fontId="8" fillId="0" borderId="49" xfId="109" applyFont="1" applyFill="1" applyBorder="1" applyAlignment="1">
      <alignment vertical="center"/>
    </xf>
    <xf numFmtId="164" fontId="11" fillId="0" borderId="49" xfId="77" applyNumberFormat="1" applyFont="1" applyFill="1" applyBorder="1" applyAlignment="1">
      <alignment vertical="center"/>
    </xf>
    <xf numFmtId="164" fontId="11" fillId="3" borderId="49" xfId="77" applyNumberFormat="1" applyFont="1" applyFill="1" applyBorder="1" applyAlignment="1">
      <alignment vertical="center"/>
    </xf>
    <xf numFmtId="164" fontId="11" fillId="0" borderId="49" xfId="1" applyNumberFormat="1" applyFont="1" applyFill="1" applyBorder="1" applyAlignment="1">
      <alignment vertical="center"/>
    </xf>
    <xf numFmtId="0" fontId="11" fillId="3" borderId="49" xfId="77" applyNumberFormat="1" applyFont="1" applyFill="1" applyBorder="1" applyAlignment="1">
      <alignment horizontal="center" vertical="center"/>
    </xf>
    <xf numFmtId="0" fontId="8" fillId="0" borderId="49" xfId="77" applyNumberFormat="1" applyFont="1" applyFill="1" applyBorder="1" applyAlignment="1">
      <alignment horizontal="center" vertical="center" wrapText="1"/>
    </xf>
    <xf numFmtId="164" fontId="11" fillId="0" borderId="49" xfId="77" applyNumberFormat="1" applyFont="1" applyFill="1" applyBorder="1" applyAlignment="1">
      <alignment horizontal="center" vertical="center" wrapText="1"/>
    </xf>
    <xf numFmtId="164" fontId="29" fillId="0" borderId="49" xfId="1" applyNumberFormat="1" applyFont="1" applyFill="1" applyBorder="1" applyAlignment="1">
      <alignment vertical="center"/>
    </xf>
    <xf numFmtId="0" fontId="29" fillId="3" borderId="49" xfId="77" applyNumberFormat="1" applyFont="1" applyFill="1" applyBorder="1" applyAlignment="1">
      <alignment horizontal="center" vertical="center"/>
    </xf>
    <xf numFmtId="164" fontId="29" fillId="0" borderId="49" xfId="77" applyNumberFormat="1" applyFont="1" applyFill="1" applyBorder="1" applyAlignment="1">
      <alignment horizontal="center" vertical="center" wrapText="1"/>
    </xf>
    <xf numFmtId="1" fontId="29" fillId="0" borderId="49" xfId="116" applyNumberFormat="1" applyFont="1" applyFill="1" applyBorder="1" applyAlignment="1">
      <alignment horizontal="center" vertical="center" wrapText="1"/>
    </xf>
    <xf numFmtId="0" fontId="29" fillId="0" borderId="49" xfId="117" applyNumberFormat="1" applyFont="1" applyFill="1" applyBorder="1" applyAlignment="1">
      <alignment vertical="center" wrapText="1" shrinkToFit="1"/>
    </xf>
    <xf numFmtId="0" fontId="20" fillId="0" borderId="49" xfId="109" applyFont="1" applyFill="1" applyBorder="1" applyAlignment="1">
      <alignment horizontal="center" vertical="center" wrapText="1"/>
    </xf>
    <xf numFmtId="164" fontId="29" fillId="0" borderId="49" xfId="115" applyNumberFormat="1" applyFont="1" applyFill="1" applyBorder="1" applyAlignment="1">
      <alignment horizontal="right" vertical="center" shrinkToFit="1"/>
    </xf>
    <xf numFmtId="1" fontId="11" fillId="0" borderId="49" xfId="118" applyNumberFormat="1" applyFont="1" applyFill="1" applyBorder="1" applyAlignment="1">
      <alignment horizontal="center" vertical="center" wrapText="1" shrinkToFit="1"/>
    </xf>
    <xf numFmtId="0" fontId="11" fillId="0" borderId="49" xfId="118" applyNumberFormat="1" applyFont="1" applyFill="1" applyBorder="1" applyAlignment="1">
      <alignment vertical="center" wrapText="1" shrinkToFit="1"/>
    </xf>
    <xf numFmtId="0" fontId="8" fillId="0" borderId="49" xfId="0" applyFont="1" applyFill="1" applyBorder="1" applyAlignment="1">
      <alignment vertical="center"/>
    </xf>
    <xf numFmtId="164" fontId="11" fillId="0" borderId="49" xfId="115" applyNumberFormat="1" applyFont="1" applyFill="1" applyBorder="1" applyAlignment="1">
      <alignment horizontal="right" vertical="center" shrinkToFit="1"/>
    </xf>
    <xf numFmtId="3" fontId="35" fillId="0" borderId="49" xfId="110" applyNumberFormat="1" applyFont="1" applyFill="1" applyBorder="1" applyAlignment="1">
      <alignment horizontal="right" vertical="center"/>
    </xf>
    <xf numFmtId="3" fontId="35" fillId="3" borderId="49" xfId="110" applyNumberFormat="1" applyFont="1" applyFill="1" applyBorder="1" applyAlignment="1">
      <alignment horizontal="right" vertical="center"/>
    </xf>
    <xf numFmtId="164" fontId="11" fillId="3" borderId="49" xfId="115" applyNumberFormat="1" applyFont="1" applyFill="1" applyBorder="1" applyAlignment="1">
      <alignment horizontal="right" vertical="center" shrinkToFit="1"/>
    </xf>
    <xf numFmtId="164" fontId="11" fillId="0" borderId="49" xfId="86" applyNumberFormat="1" applyFont="1" applyFill="1" applyBorder="1" applyAlignment="1">
      <alignment vertical="center"/>
    </xf>
    <xf numFmtId="3" fontId="34" fillId="0" borderId="49" xfId="110" applyNumberFormat="1" applyFont="1" applyFill="1" applyBorder="1" applyAlignment="1">
      <alignment horizontal="center" vertical="center" wrapText="1"/>
    </xf>
    <xf numFmtId="164" fontId="11" fillId="3" borderId="49" xfId="118" applyNumberFormat="1" applyFont="1" applyFill="1" applyBorder="1" applyAlignment="1">
      <alignment horizontal="right" vertical="center" shrinkToFit="1"/>
    </xf>
    <xf numFmtId="164" fontId="11" fillId="0" borderId="49" xfId="118" applyNumberFormat="1" applyFont="1" applyFill="1" applyBorder="1" applyAlignment="1">
      <alignment horizontal="right" vertical="center" shrinkToFit="1"/>
    </xf>
    <xf numFmtId="1" fontId="29" fillId="0" borderId="49" xfId="118" applyNumberFormat="1" applyFont="1" applyFill="1" applyBorder="1" applyAlignment="1">
      <alignment horizontal="center" vertical="center" wrapText="1" shrinkToFit="1"/>
    </xf>
    <xf numFmtId="0" fontId="29" fillId="0" borderId="49" xfId="118" applyNumberFormat="1" applyFont="1" applyFill="1" applyBorder="1" applyAlignment="1">
      <alignment vertical="center" wrapText="1" shrinkToFit="1"/>
    </xf>
    <xf numFmtId="0" fontId="20" fillId="0" borderId="49" xfId="0" applyFont="1" applyFill="1" applyBorder="1" applyAlignment="1">
      <alignment horizontal="center" vertical="center" shrinkToFit="1"/>
    </xf>
    <xf numFmtId="0" fontId="20" fillId="0" borderId="49" xfId="0" applyFont="1" applyFill="1" applyBorder="1" applyAlignment="1">
      <alignment vertical="center"/>
    </xf>
    <xf numFmtId="164" fontId="29" fillId="3" borderId="49" xfId="115" applyNumberFormat="1" applyFont="1" applyFill="1" applyBorder="1" applyAlignment="1">
      <alignment horizontal="right" vertical="center" shrinkToFit="1"/>
    </xf>
    <xf numFmtId="164" fontId="29" fillId="0" borderId="49" xfId="1" applyNumberFormat="1" applyFont="1" applyFill="1" applyBorder="1" applyAlignment="1">
      <alignment horizontal="right" vertical="center" shrinkToFit="1"/>
    </xf>
    <xf numFmtId="0" fontId="8" fillId="0" borderId="49" xfId="12" applyNumberFormat="1" applyFont="1" applyFill="1" applyBorder="1" applyAlignment="1">
      <alignment horizontal="center" vertical="center" wrapText="1"/>
    </xf>
    <xf numFmtId="3" fontId="11" fillId="3" borderId="49" xfId="110" applyNumberFormat="1" applyFont="1" applyFill="1" applyBorder="1" applyAlignment="1">
      <alignment horizontal="center" vertical="center" wrapText="1"/>
    </xf>
    <xf numFmtId="0" fontId="11" fillId="3" borderId="49" xfId="110" applyNumberFormat="1" applyFont="1" applyFill="1" applyBorder="1" applyAlignment="1">
      <alignment horizontal="center" vertical="center" wrapText="1"/>
    </xf>
    <xf numFmtId="182" fontId="11" fillId="3" borderId="49" xfId="1" applyNumberFormat="1" applyFont="1" applyFill="1" applyBorder="1" applyAlignment="1">
      <alignment horizontal="center" vertical="center" wrapText="1"/>
    </xf>
    <xf numFmtId="49" fontId="11" fillId="0" borderId="49" xfId="86" applyNumberFormat="1" applyFont="1" applyFill="1" applyBorder="1" applyAlignment="1">
      <alignment horizontal="left" vertical="center" wrapText="1"/>
    </xf>
    <xf numFmtId="4" fontId="11" fillId="3" borderId="49" xfId="110" applyNumberFormat="1" applyFont="1" applyFill="1" applyBorder="1" applyAlignment="1">
      <alignment horizontal="center" vertical="center" wrapText="1"/>
    </xf>
    <xf numFmtId="0" fontId="20" fillId="0" borderId="49" xfId="12" applyNumberFormat="1" applyFont="1" applyFill="1" applyBorder="1" applyAlignment="1">
      <alignment horizontal="center" vertical="center" wrapText="1"/>
    </xf>
    <xf numFmtId="164" fontId="29" fillId="0" borderId="49" xfId="115" applyNumberFormat="1" applyFont="1" applyFill="1" applyBorder="1" applyAlignment="1">
      <alignment horizontal="center" vertical="center" wrapText="1"/>
    </xf>
    <xf numFmtId="3" fontId="29" fillId="3" borderId="49" xfId="110" applyNumberFormat="1" applyFont="1" applyFill="1" applyBorder="1" applyAlignment="1">
      <alignment horizontal="center" vertical="center" wrapText="1"/>
    </xf>
    <xf numFmtId="0" fontId="29" fillId="3" borderId="49" xfId="110" applyNumberFormat="1" applyFont="1" applyFill="1" applyBorder="1" applyAlignment="1">
      <alignment horizontal="center" vertical="center" wrapText="1"/>
    </xf>
    <xf numFmtId="182" fontId="29" fillId="3" borderId="49" xfId="1" applyNumberFormat="1" applyFont="1" applyFill="1" applyBorder="1" applyAlignment="1">
      <alignment horizontal="center" vertical="center" wrapText="1"/>
    </xf>
    <xf numFmtId="164" fontId="11" fillId="0" borderId="49" xfId="77" quotePrefix="1" applyNumberFormat="1" applyFont="1" applyFill="1" applyBorder="1" applyAlignment="1">
      <alignment horizontal="center" vertical="center" wrapText="1"/>
    </xf>
    <xf numFmtId="164" fontId="11" fillId="3" borderId="49" xfId="77" quotePrefix="1" applyNumberFormat="1" applyFont="1" applyFill="1" applyBorder="1" applyAlignment="1">
      <alignment horizontal="center" vertical="center" wrapText="1"/>
    </xf>
    <xf numFmtId="164" fontId="11" fillId="3" borderId="49" xfId="77" applyNumberFormat="1" applyFont="1" applyFill="1" applyBorder="1" applyAlignment="1">
      <alignment horizontal="center" vertical="center"/>
    </xf>
    <xf numFmtId="164" fontId="11" fillId="0" borderId="49" xfId="77" applyNumberFormat="1" applyFont="1" applyFill="1" applyBorder="1" applyAlignment="1">
      <alignment horizontal="right" vertical="center"/>
    </xf>
    <xf numFmtId="164" fontId="11" fillId="0" borderId="49" xfId="77" quotePrefix="1" applyNumberFormat="1" applyFont="1" applyFill="1" applyBorder="1" applyAlignment="1">
      <alignment vertical="center" wrapText="1"/>
    </xf>
    <xf numFmtId="1" fontId="11" fillId="0" borderId="49" xfId="110" applyNumberFormat="1" applyFont="1" applyFill="1" applyBorder="1" applyAlignment="1">
      <alignment vertical="center" wrapText="1"/>
    </xf>
    <xf numFmtId="164" fontId="29" fillId="0" borderId="49" xfId="77" quotePrefix="1" applyNumberFormat="1" applyFont="1" applyFill="1" applyBorder="1" applyAlignment="1">
      <alignment horizontal="center" vertical="center" wrapText="1"/>
    </xf>
    <xf numFmtId="164" fontId="29" fillId="3" borderId="49" xfId="77" applyNumberFormat="1" applyFont="1" applyFill="1" applyBorder="1" applyAlignment="1">
      <alignment horizontal="right" vertical="center"/>
    </xf>
    <xf numFmtId="0" fontId="71" fillId="0" borderId="48" xfId="0" applyFont="1" applyBorder="1"/>
    <xf numFmtId="0" fontId="4" fillId="0" borderId="0" xfId="0" applyFont="1" applyFill="1" applyAlignment="1">
      <alignment horizontal="left" vertical="center" wrapText="1"/>
    </xf>
    <xf numFmtId="0" fontId="147" fillId="0" borderId="0" xfId="0" applyFont="1" applyFill="1" applyAlignment="1">
      <alignment horizontal="center" vertical="center" wrapText="1"/>
    </xf>
    <xf numFmtId="0" fontId="234" fillId="0" borderId="0" xfId="0" applyFont="1" applyFill="1" applyAlignment="1">
      <alignment horizontal="center" vertical="center" wrapText="1"/>
    </xf>
    <xf numFmtId="0" fontId="4" fillId="0" borderId="48" xfId="0" applyFont="1" applyFill="1" applyBorder="1" applyAlignment="1">
      <alignment vertical="center" wrapText="1"/>
    </xf>
    <xf numFmtId="0" fontId="4" fillId="0" borderId="48" xfId="0" applyFont="1" applyFill="1" applyBorder="1" applyAlignment="1">
      <alignment horizontal="center" vertical="center" wrapText="1"/>
    </xf>
    <xf numFmtId="0" fontId="236" fillId="0" borderId="0" xfId="0" applyFont="1" applyFill="1" applyAlignment="1">
      <alignment horizontal="center" vertical="center" wrapText="1"/>
    </xf>
    <xf numFmtId="1" fontId="20" fillId="0" borderId="48" xfId="0" applyNumberFormat="1" applyFont="1" applyFill="1" applyBorder="1" applyAlignment="1">
      <alignment horizontal="center" vertical="center" wrapText="1"/>
    </xf>
    <xf numFmtId="0" fontId="6" fillId="0" borderId="48" xfId="0" applyFont="1" applyFill="1" applyBorder="1" applyAlignment="1">
      <alignment horizontal="left" vertical="center"/>
    </xf>
    <xf numFmtId="37" fontId="237" fillId="0" borderId="48" xfId="0" applyNumberFormat="1" applyFont="1" applyFill="1" applyBorder="1" applyAlignment="1">
      <alignment horizontal="center" vertical="center" wrapText="1"/>
    </xf>
    <xf numFmtId="3" fontId="237" fillId="0" borderId="48" xfId="0" applyNumberFormat="1" applyFont="1" applyFill="1" applyBorder="1" applyAlignment="1">
      <alignment horizontal="center" vertical="center" wrapText="1"/>
    </xf>
    <xf numFmtId="3" fontId="237" fillId="0" borderId="48" xfId="46" applyNumberFormat="1" applyFont="1" applyFill="1" applyBorder="1" applyAlignment="1">
      <alignment horizontal="center" vertical="center" wrapText="1"/>
    </xf>
    <xf numFmtId="3" fontId="237" fillId="0" borderId="48" xfId="30" applyNumberFormat="1" applyFont="1" applyFill="1" applyBorder="1" applyAlignment="1">
      <alignment horizontal="center" vertical="center" wrapText="1"/>
    </xf>
    <xf numFmtId="37" fontId="237" fillId="0" borderId="48" xfId="3839" applyNumberFormat="1" applyFont="1" applyFill="1" applyBorder="1" applyAlignment="1">
      <alignment horizontal="center" vertical="center" wrapText="1"/>
    </xf>
    <xf numFmtId="37" fontId="238" fillId="0" borderId="48" xfId="32" applyNumberFormat="1" applyFont="1" applyFill="1" applyBorder="1" applyAlignment="1">
      <alignment horizontal="center" vertical="center" wrapText="1"/>
    </xf>
    <xf numFmtId="37" fontId="237" fillId="0" borderId="48" xfId="3839" quotePrefix="1" applyNumberFormat="1" applyFont="1" applyFill="1" applyBorder="1" applyAlignment="1">
      <alignment horizontal="center" vertical="center" wrapText="1"/>
    </xf>
    <xf numFmtId="0" fontId="6" fillId="0" borderId="0" xfId="0" applyFont="1" applyFill="1" applyAlignment="1">
      <alignment horizontal="center" vertical="center" wrapText="1"/>
    </xf>
    <xf numFmtId="0" fontId="69" fillId="0" borderId="70" xfId="0" applyFont="1" applyFill="1" applyBorder="1" applyAlignment="1">
      <alignment horizontal="center" vertical="center" wrapText="1"/>
    </xf>
    <xf numFmtId="0" fontId="69" fillId="0" borderId="68" xfId="0" applyFont="1" applyFill="1" applyBorder="1" applyAlignment="1">
      <alignment horizontal="left" vertical="center" wrapText="1"/>
    </xf>
    <xf numFmtId="0" fontId="69" fillId="0" borderId="68" xfId="0" applyFont="1" applyFill="1" applyBorder="1" applyAlignment="1">
      <alignment horizontal="right" vertical="center"/>
    </xf>
    <xf numFmtId="0" fontId="69" fillId="0" borderId="71" xfId="0" applyFont="1" applyFill="1" applyBorder="1"/>
    <xf numFmtId="0" fontId="69" fillId="0" borderId="73" xfId="0" applyFont="1" applyFill="1" applyBorder="1"/>
    <xf numFmtId="0" fontId="69" fillId="0" borderId="48" xfId="0" applyFont="1" applyFill="1" applyBorder="1" applyAlignment="1">
      <alignment horizontal="left" vertical="center" wrapText="1"/>
    </xf>
    <xf numFmtId="0" fontId="69" fillId="0" borderId="48" xfId="0" applyFont="1" applyFill="1" applyBorder="1" applyAlignment="1">
      <alignment horizontal="right" vertical="center"/>
    </xf>
    <xf numFmtId="0" fontId="68" fillId="0" borderId="72" xfId="0" applyFont="1" applyFill="1" applyBorder="1" applyAlignment="1">
      <alignment horizontal="center" vertical="center" wrapText="1"/>
    </xf>
    <xf numFmtId="0" fontId="68" fillId="0" borderId="8" xfId="0" applyFont="1" applyFill="1" applyBorder="1" applyAlignment="1">
      <alignment horizontal="left" vertical="center" wrapText="1"/>
    </xf>
    <xf numFmtId="0" fontId="4" fillId="0" borderId="0" xfId="0" applyFont="1" applyFill="1" applyAlignment="1">
      <alignment horizontal="center" vertical="center" wrapText="1"/>
    </xf>
    <xf numFmtId="171" fontId="20" fillId="0" borderId="48" xfId="0" applyNumberFormat="1" applyFont="1" applyFill="1" applyBorder="1" applyAlignment="1">
      <alignment horizontal="center" vertical="center" wrapText="1"/>
    </xf>
    <xf numFmtId="0" fontId="6" fillId="0" borderId="48" xfId="29" applyFont="1" applyFill="1" applyBorder="1" applyAlignment="1">
      <alignment horizontal="center" vertical="center"/>
    </xf>
    <xf numFmtId="0" fontId="6" fillId="0" borderId="48" xfId="0" applyNumberFormat="1" applyFont="1" applyFill="1" applyBorder="1" applyAlignment="1">
      <alignment horizontal="left" vertical="center" wrapText="1"/>
    </xf>
    <xf numFmtId="0" fontId="8" fillId="0" borderId="48" xfId="22" applyNumberFormat="1" applyFont="1" applyFill="1" applyBorder="1" applyAlignment="1">
      <alignment horizontal="center" vertical="center" wrapText="1"/>
    </xf>
    <xf numFmtId="0" fontId="4" fillId="0" borderId="48" xfId="29" applyFont="1" applyFill="1" applyBorder="1" applyAlignment="1">
      <alignment horizontal="center" vertical="center"/>
    </xf>
    <xf numFmtId="0" fontId="4" fillId="0" borderId="48" xfId="0" applyNumberFormat="1" applyFont="1" applyFill="1" applyBorder="1" applyAlignment="1">
      <alignment horizontal="left" vertical="center" wrapText="1"/>
    </xf>
    <xf numFmtId="0" fontId="20" fillId="0" borderId="48" xfId="22" applyNumberFormat="1" applyFont="1" applyFill="1" applyBorder="1" applyAlignment="1">
      <alignment horizontal="center" vertical="center" wrapText="1"/>
    </xf>
    <xf numFmtId="0" fontId="240" fillId="0" borderId="48" xfId="0" applyFont="1" applyFill="1" applyBorder="1" applyAlignment="1">
      <alignment horizontal="left" vertical="center"/>
    </xf>
    <xf numFmtId="0" fontId="6" fillId="0" borderId="48" xfId="0" applyFont="1" applyFill="1" applyBorder="1" applyAlignment="1">
      <alignment horizontal="center" vertical="center" wrapText="1"/>
    </xf>
    <xf numFmtId="0" fontId="6" fillId="0" borderId="48" xfId="0" applyFont="1" applyFill="1" applyBorder="1" applyAlignment="1">
      <alignment horizontal="left" vertical="center" wrapText="1"/>
    </xf>
    <xf numFmtId="0" fontId="240" fillId="0" borderId="48" xfId="0" applyFont="1" applyFill="1" applyBorder="1" applyAlignment="1">
      <alignment horizontal="center" vertical="center" wrapText="1"/>
    </xf>
    <xf numFmtId="0" fontId="240" fillId="0" borderId="48" xfId="0" applyFont="1" applyFill="1" applyBorder="1" applyAlignment="1">
      <alignment horizontal="left" vertical="center" wrapText="1"/>
    </xf>
    <xf numFmtId="0" fontId="240" fillId="0" borderId="48" xfId="29" applyFont="1" applyFill="1" applyBorder="1" applyAlignment="1">
      <alignment horizontal="center" vertical="center"/>
    </xf>
    <xf numFmtId="0" fontId="240" fillId="0" borderId="48" xfId="0" applyNumberFormat="1" applyFont="1" applyFill="1" applyBorder="1" applyAlignment="1">
      <alignment horizontal="left" vertical="center" wrapText="1"/>
    </xf>
    <xf numFmtId="0" fontId="4" fillId="0" borderId="48" xfId="0" applyFont="1" applyFill="1" applyBorder="1" applyAlignment="1">
      <alignment horizontal="left" vertical="center"/>
    </xf>
    <xf numFmtId="170" fontId="4" fillId="0" borderId="48" xfId="0" applyNumberFormat="1" applyFont="1" applyFill="1" applyBorder="1" applyAlignment="1">
      <alignment horizontal="center" vertical="center" wrapText="1"/>
    </xf>
    <xf numFmtId="171" fontId="4" fillId="0" borderId="48" xfId="0" applyNumberFormat="1" applyFont="1" applyFill="1" applyBorder="1" applyAlignment="1">
      <alignment horizontal="center" vertical="center" wrapText="1"/>
    </xf>
    <xf numFmtId="0" fontId="45" fillId="0" borderId="48" xfId="29" applyFont="1" applyFill="1" applyBorder="1" applyAlignment="1">
      <alignment horizontal="center" vertical="center"/>
    </xf>
    <xf numFmtId="4" fontId="6" fillId="0" borderId="48" xfId="9063" applyNumberFormat="1" applyFont="1" applyFill="1" applyBorder="1" applyAlignment="1">
      <alignment horizontal="left" vertical="center"/>
    </xf>
    <xf numFmtId="0" fontId="20" fillId="0" borderId="48" xfId="0" applyFont="1" applyFill="1" applyBorder="1" applyAlignment="1">
      <alignment horizontal="center" vertical="center" wrapText="1"/>
    </xf>
    <xf numFmtId="3" fontId="6" fillId="0" borderId="48" xfId="0" applyNumberFormat="1" applyFont="1" applyFill="1" applyBorder="1" applyAlignment="1">
      <alignment horizontal="center" vertical="center"/>
    </xf>
    <xf numFmtId="0" fontId="6" fillId="0" borderId="48" xfId="26" applyFont="1" applyFill="1" applyBorder="1" applyAlignment="1">
      <alignment horizontal="left" vertical="center" wrapText="1"/>
    </xf>
    <xf numFmtId="170" fontId="6" fillId="0" borderId="48" xfId="0" applyNumberFormat="1" applyFont="1" applyFill="1" applyBorder="1" applyAlignment="1">
      <alignment horizontal="center" vertical="center" wrapText="1"/>
    </xf>
    <xf numFmtId="170" fontId="8" fillId="0" borderId="48" xfId="0" applyNumberFormat="1" applyFont="1" applyFill="1" applyBorder="1" applyAlignment="1">
      <alignment horizontal="center" vertical="center" wrapText="1"/>
    </xf>
    <xf numFmtId="0" fontId="240" fillId="0" borderId="48" xfId="0" applyFont="1" applyFill="1" applyBorder="1" applyAlignment="1">
      <alignment vertical="center" wrapText="1"/>
    </xf>
    <xf numFmtId="0" fontId="11" fillId="0" borderId="48" xfId="0" applyFont="1" applyFill="1" applyBorder="1" applyAlignment="1">
      <alignment horizontal="left" vertical="center"/>
    </xf>
    <xf numFmtId="0" fontId="6" fillId="0" borderId="48" xfId="29" applyFont="1" applyFill="1" applyBorder="1" applyAlignment="1">
      <alignment horizontal="left" vertical="center"/>
    </xf>
    <xf numFmtId="3" fontId="6" fillId="2" borderId="48" xfId="0" applyNumberFormat="1" applyFont="1" applyFill="1" applyBorder="1" applyAlignment="1">
      <alignment horizontal="center" vertical="center"/>
    </xf>
    <xf numFmtId="4" fontId="6" fillId="2" borderId="48" xfId="9063" applyNumberFormat="1" applyFont="1" applyFill="1" applyBorder="1" applyAlignment="1">
      <alignment horizontal="left" vertical="center"/>
    </xf>
    <xf numFmtId="0" fontId="6" fillId="2" borderId="48" xfId="0" applyFont="1" applyFill="1" applyBorder="1" applyAlignment="1">
      <alignment horizontal="center" vertical="center" wrapText="1"/>
    </xf>
    <xf numFmtId="1" fontId="20" fillId="2" borderId="48" xfId="0" applyNumberFormat="1" applyFont="1" applyFill="1" applyBorder="1" applyAlignment="1">
      <alignment horizontal="center" vertical="center" wrapText="1"/>
    </xf>
    <xf numFmtId="0" fontId="147" fillId="2" borderId="0" xfId="0" applyFont="1" applyFill="1" applyAlignment="1">
      <alignment horizontal="center" vertical="center" wrapText="1"/>
    </xf>
    <xf numFmtId="0" fontId="8" fillId="2" borderId="0" xfId="0" applyFont="1" applyFill="1" applyAlignment="1">
      <alignment horizontal="center" vertical="center" wrapText="1"/>
    </xf>
    <xf numFmtId="4" fontId="6" fillId="2" borderId="48" xfId="0" applyNumberFormat="1" applyFont="1" applyFill="1" applyBorder="1" applyAlignment="1">
      <alignment horizontal="left" vertical="center"/>
    </xf>
    <xf numFmtId="0" fontId="4" fillId="0" borderId="48" xfId="29" applyFont="1" applyFill="1" applyBorder="1" applyAlignment="1">
      <alignment horizontal="left" vertical="center"/>
    </xf>
    <xf numFmtId="0" fontId="240" fillId="0" borderId="48" xfId="29" applyFont="1" applyFill="1" applyBorder="1" applyAlignment="1">
      <alignment horizontal="left" vertical="center"/>
    </xf>
    <xf numFmtId="3" fontId="240" fillId="2" borderId="48" xfId="0" applyNumberFormat="1" applyFont="1" applyFill="1" applyBorder="1" applyAlignment="1">
      <alignment horizontal="center" vertical="center"/>
    </xf>
    <xf numFmtId="4" fontId="240" fillId="2" borderId="48" xfId="9063" applyNumberFormat="1" applyFont="1" applyFill="1" applyBorder="1" applyAlignment="1">
      <alignment horizontal="left" vertical="center"/>
    </xf>
    <xf numFmtId="4" fontId="240" fillId="2" borderId="48" xfId="0" applyNumberFormat="1" applyFont="1" applyFill="1" applyBorder="1" applyAlignment="1">
      <alignment horizontal="left" vertical="center"/>
    </xf>
    <xf numFmtId="1" fontId="20" fillId="0" borderId="48" xfId="62" applyNumberFormat="1" applyFont="1" applyFill="1" applyBorder="1" applyAlignment="1">
      <alignment horizontal="center" vertical="center" wrapText="1"/>
    </xf>
    <xf numFmtId="1" fontId="20" fillId="2" borderId="48" xfId="62" applyNumberFormat="1" applyFont="1" applyFill="1" applyBorder="1" applyAlignment="1">
      <alignment horizontal="center" vertical="center" wrapText="1"/>
    </xf>
    <xf numFmtId="0" fontId="6" fillId="0" borderId="48" xfId="62" applyFont="1" applyFill="1" applyBorder="1" applyAlignment="1">
      <alignment horizontal="center" vertical="center" wrapText="1"/>
    </xf>
    <xf numFmtId="1" fontId="8" fillId="0" borderId="48" xfId="62" applyNumberFormat="1" applyFont="1" applyFill="1" applyBorder="1" applyAlignment="1">
      <alignment horizontal="center" vertical="center" wrapText="1"/>
    </xf>
    <xf numFmtId="1" fontId="8" fillId="2" borderId="48" xfId="62" applyNumberFormat="1" applyFont="1" applyFill="1" applyBorder="1" applyAlignment="1">
      <alignment horizontal="center" vertical="center" wrapText="1"/>
    </xf>
    <xf numFmtId="0" fontId="240" fillId="0" borderId="48" xfId="62" applyFont="1" applyFill="1" applyBorder="1" applyAlignment="1">
      <alignment horizontal="center" vertical="center" wrapText="1"/>
    </xf>
    <xf numFmtId="0" fontId="240" fillId="0" borderId="48" xfId="62" applyFont="1" applyFill="1" applyBorder="1" applyAlignment="1">
      <alignment horizontal="left" vertical="center" wrapText="1"/>
    </xf>
    <xf numFmtId="1" fontId="4" fillId="0" borderId="48" xfId="0" applyNumberFormat="1" applyFont="1" applyFill="1" applyBorder="1" applyAlignment="1">
      <alignment horizontal="center" vertical="center" wrapText="1"/>
    </xf>
    <xf numFmtId="2" fontId="29" fillId="0" borderId="22" xfId="0" applyNumberFormat="1" applyFont="1" applyFill="1" applyBorder="1" applyAlignment="1">
      <alignment horizontal="right" vertical="center" wrapText="1"/>
    </xf>
    <xf numFmtId="1" fontId="11" fillId="0" borderId="4" xfId="110" quotePrefix="1" applyNumberFormat="1" applyFont="1" applyFill="1" applyBorder="1" applyAlignment="1">
      <alignment horizontal="center" vertical="center" wrapText="1"/>
    </xf>
    <xf numFmtId="1" fontId="11" fillId="0" borderId="4" xfId="110" applyNumberFormat="1" applyFont="1" applyFill="1" applyBorder="1" applyAlignment="1">
      <alignment horizontal="left" vertical="center" wrapText="1"/>
    </xf>
    <xf numFmtId="3" fontId="8" fillId="0" borderId="4" xfId="110" quotePrefix="1" applyNumberFormat="1" applyFont="1" applyFill="1" applyBorder="1" applyAlignment="1">
      <alignment horizontal="center" vertical="center" wrapText="1"/>
    </xf>
    <xf numFmtId="164" fontId="11" fillId="0" borderId="4" xfId="77" applyNumberFormat="1" applyFont="1" applyFill="1" applyBorder="1" applyAlignment="1">
      <alignment horizontal="right" vertical="center"/>
    </xf>
    <xf numFmtId="3" fontId="11" fillId="0" borderId="4" xfId="1" quotePrefix="1" applyNumberFormat="1" applyFont="1" applyFill="1" applyBorder="1" applyAlignment="1">
      <alignment horizontal="right" vertical="center" wrapText="1"/>
    </xf>
    <xf numFmtId="164" fontId="11" fillId="3" borderId="4" xfId="77" applyNumberFormat="1" applyFont="1" applyFill="1" applyBorder="1" applyAlignment="1">
      <alignment horizontal="right" vertical="center"/>
    </xf>
    <xf numFmtId="164" fontId="11" fillId="3" borderId="4" xfId="77" quotePrefix="1" applyNumberFormat="1" applyFont="1" applyFill="1" applyBorder="1" applyAlignment="1">
      <alignment horizontal="center" vertical="center" wrapText="1"/>
    </xf>
    <xf numFmtId="164" fontId="11" fillId="3" borderId="4" xfId="77" applyNumberFormat="1" applyFont="1" applyFill="1" applyBorder="1" applyAlignment="1">
      <alignment horizontal="center" vertical="center"/>
    </xf>
    <xf numFmtId="164" fontId="11" fillId="0" borderId="4" xfId="77" quotePrefix="1" applyNumberFormat="1" applyFont="1" applyFill="1" applyBorder="1" applyAlignment="1">
      <alignment horizontal="center" vertical="center" wrapText="1"/>
    </xf>
    <xf numFmtId="164" fontId="11" fillId="0" borderId="4" xfId="1" applyNumberFormat="1" applyFont="1" applyFill="1" applyBorder="1" applyAlignment="1">
      <alignment horizontal="right" vertical="center"/>
    </xf>
    <xf numFmtId="0" fontId="11" fillId="3" borderId="4" xfId="77" applyNumberFormat="1" applyFont="1" applyFill="1" applyBorder="1" applyAlignment="1">
      <alignment horizontal="center" vertical="center"/>
    </xf>
    <xf numFmtId="182" fontId="11" fillId="3" borderId="4" xfId="1" applyNumberFormat="1" applyFont="1" applyFill="1" applyBorder="1" applyAlignment="1">
      <alignment horizontal="center" vertical="center"/>
    </xf>
    <xf numFmtId="0" fontId="8" fillId="0" borderId="4" xfId="77" applyNumberFormat="1" applyFont="1" applyFill="1" applyBorder="1" applyAlignment="1">
      <alignment horizontal="center" vertical="center" wrapText="1"/>
    </xf>
    <xf numFmtId="3" fontId="11" fillId="0" borderId="4" xfId="110" applyNumberFormat="1" applyFont="1" applyFill="1" applyBorder="1" applyAlignment="1">
      <alignment horizontal="center" vertical="center" wrapText="1"/>
    </xf>
    <xf numFmtId="0" fontId="35" fillId="2" borderId="0" xfId="0" applyFont="1" applyFill="1" applyBorder="1" applyAlignment="1">
      <alignment vertical="center" wrapText="1"/>
    </xf>
    <xf numFmtId="0" fontId="35" fillId="2" borderId="0" xfId="0" applyFont="1" applyFill="1" applyBorder="1" applyAlignment="1">
      <alignment horizontal="left" vertical="center" wrapText="1"/>
    </xf>
    <xf numFmtId="0" fontId="35" fillId="2" borderId="0" xfId="0" applyFont="1" applyFill="1" applyBorder="1" applyAlignment="1">
      <alignment horizontal="center" vertical="center" wrapText="1"/>
    </xf>
    <xf numFmtId="0" fontId="20" fillId="2" borderId="48" xfId="0" applyFont="1" applyFill="1" applyBorder="1" applyAlignment="1">
      <alignment horizontal="center" vertical="center" wrapText="1"/>
    </xf>
    <xf numFmtId="1" fontId="29" fillId="2" borderId="48" xfId="0" applyNumberFormat="1" applyFont="1" applyFill="1" applyBorder="1" applyAlignment="1">
      <alignment horizontal="center" vertical="center" wrapText="1"/>
    </xf>
    <xf numFmtId="0" fontId="11" fillId="2" borderId="48" xfId="33" applyFont="1" applyFill="1" applyBorder="1" applyAlignment="1">
      <alignment horizontal="center" vertical="center" wrapText="1"/>
    </xf>
    <xf numFmtId="0" fontId="11" fillId="2" borderId="48" xfId="33" applyFont="1" applyFill="1" applyBorder="1" applyAlignment="1">
      <alignment vertical="center" wrapText="1"/>
    </xf>
    <xf numFmtId="1" fontId="11" fillId="2" borderId="48" xfId="33" applyNumberFormat="1" applyFont="1" applyFill="1" applyBorder="1" applyAlignment="1">
      <alignment horizontal="center" vertical="center" wrapText="1"/>
    </xf>
    <xf numFmtId="0" fontId="11" fillId="2" borderId="48" xfId="0" applyFont="1" applyFill="1" applyBorder="1" applyAlignment="1">
      <alignment horizontal="center" vertical="center" wrapText="1"/>
    </xf>
    <xf numFmtId="0" fontId="11" fillId="2" borderId="48" xfId="0" applyFont="1" applyFill="1" applyBorder="1" applyAlignment="1">
      <alignment horizontal="left" vertical="center" wrapText="1"/>
    </xf>
    <xf numFmtId="1" fontId="50" fillId="2" borderId="48" xfId="0" applyNumberFormat="1" applyFont="1" applyFill="1" applyBorder="1" applyAlignment="1">
      <alignment horizontal="center" vertical="center" wrapText="1"/>
    </xf>
    <xf numFmtId="1" fontId="50" fillId="2" borderId="48" xfId="33" applyNumberFormat="1" applyFont="1" applyFill="1" applyBorder="1" applyAlignment="1">
      <alignment horizontal="center" vertical="center" wrapText="1"/>
    </xf>
    <xf numFmtId="0" fontId="11" fillId="2" borderId="48" xfId="34" applyFont="1" applyFill="1" applyBorder="1" applyAlignment="1">
      <alignment horizontal="center" vertical="center" wrapText="1"/>
    </xf>
    <xf numFmtId="0" fontId="11" fillId="2" borderId="48" xfId="34" applyFont="1" applyFill="1" applyBorder="1" applyAlignment="1">
      <alignment vertical="center" wrapText="1"/>
    </xf>
    <xf numFmtId="1" fontId="50" fillId="2" borderId="48" xfId="34" applyNumberFormat="1" applyFont="1" applyFill="1" applyBorder="1" applyAlignment="1">
      <alignment horizontal="center" vertical="center" wrapText="1"/>
    </xf>
    <xf numFmtId="2" fontId="29" fillId="2" borderId="48" xfId="0" applyNumberFormat="1" applyFont="1" applyFill="1" applyBorder="1" applyAlignment="1">
      <alignment horizontal="center" vertical="center" wrapText="1"/>
    </xf>
    <xf numFmtId="0" fontId="35" fillId="2" borderId="0" xfId="0" applyFont="1" applyFill="1" applyAlignment="1">
      <alignment horizontal="left" vertical="center"/>
    </xf>
    <xf numFmtId="0" fontId="35" fillId="2" borderId="0" xfId="0" applyFont="1" applyFill="1" applyAlignment="1">
      <alignment vertical="center" wrapText="1"/>
    </xf>
    <xf numFmtId="2" fontId="20" fillId="0" borderId="48" xfId="0" applyNumberFormat="1" applyFont="1" applyFill="1" applyBorder="1" applyAlignment="1">
      <alignment horizontal="center" vertical="center" wrapText="1"/>
    </xf>
    <xf numFmtId="0" fontId="4" fillId="0" borderId="48" xfId="62" applyFont="1" applyFill="1" applyBorder="1" applyAlignment="1">
      <alignment vertical="center" wrapText="1"/>
    </xf>
    <xf numFmtId="1" fontId="6" fillId="0" borderId="48" xfId="0" applyNumberFormat="1" applyFont="1" applyFill="1" applyBorder="1" applyAlignment="1">
      <alignment horizontal="center" vertical="center" wrapText="1"/>
    </xf>
    <xf numFmtId="0" fontId="6" fillId="0" borderId="48" xfId="30" applyFont="1" applyFill="1" applyBorder="1" applyAlignment="1">
      <alignment horizontal="center" vertical="center" wrapText="1"/>
    </xf>
    <xf numFmtId="37" fontId="6" fillId="0" borderId="48" xfId="31" applyNumberFormat="1" applyFont="1" applyFill="1" applyBorder="1" applyAlignment="1">
      <alignment horizontal="center" vertical="center" wrapText="1"/>
    </xf>
    <xf numFmtId="0" fontId="6" fillId="0" borderId="48" xfId="26" applyFont="1" applyFill="1" applyBorder="1" applyAlignment="1">
      <alignment horizontal="center" vertical="center" wrapText="1"/>
    </xf>
    <xf numFmtId="37" fontId="4" fillId="0" borderId="48" xfId="0" applyNumberFormat="1" applyFont="1" applyFill="1" applyBorder="1" applyAlignment="1">
      <alignment horizontal="center" vertical="center" wrapText="1"/>
    </xf>
    <xf numFmtId="0" fontId="6" fillId="0" borderId="48" xfId="62" applyFont="1" applyFill="1" applyBorder="1" applyAlignment="1">
      <alignment horizontal="left" vertical="center" wrapText="1"/>
    </xf>
    <xf numFmtId="0" fontId="6" fillId="0" borderId="48" xfId="62" applyFont="1" applyFill="1" applyBorder="1" applyAlignment="1">
      <alignment vertical="center" wrapText="1"/>
    </xf>
    <xf numFmtId="1" fontId="8" fillId="0" borderId="48" xfId="62" applyNumberFormat="1" applyFont="1" applyFill="1" applyBorder="1" applyAlignment="1">
      <alignment horizontal="left" vertical="center" wrapText="1"/>
    </xf>
    <xf numFmtId="0" fontId="6" fillId="0" borderId="48" xfId="62" applyFont="1" applyBorder="1" applyAlignment="1">
      <alignment horizontal="left" vertical="center"/>
    </xf>
    <xf numFmtId="0" fontId="6" fillId="0" borderId="48" xfId="62" applyFont="1" applyFill="1" applyBorder="1" applyAlignment="1">
      <alignment horizontal="left" vertical="center"/>
    </xf>
    <xf numFmtId="1" fontId="6" fillId="0" borderId="48" xfId="44" applyNumberFormat="1" applyFont="1" applyFill="1" applyBorder="1" applyAlignment="1">
      <alignment horizontal="center" vertical="center" wrapText="1"/>
    </xf>
    <xf numFmtId="37" fontId="20" fillId="0" borderId="48" xfId="0" applyNumberFormat="1" applyFont="1" applyFill="1" applyBorder="1" applyAlignment="1">
      <alignment horizontal="center" vertical="center" wrapText="1"/>
    </xf>
    <xf numFmtId="1" fontId="4" fillId="0" borderId="48" xfId="44" applyNumberFormat="1" applyFont="1" applyFill="1" applyBorder="1" applyAlignment="1">
      <alignment horizontal="center" vertical="center" wrapText="1"/>
    </xf>
    <xf numFmtId="0" fontId="29" fillId="2" borderId="48" xfId="0" applyFont="1" applyFill="1" applyBorder="1" applyAlignment="1">
      <alignment horizontal="center" vertical="center" wrapText="1"/>
    </xf>
    <xf numFmtId="0" fontId="11" fillId="2" borderId="48" xfId="33" applyFont="1" applyFill="1" applyBorder="1" applyAlignment="1">
      <alignment horizontal="left" vertical="center" wrapText="1"/>
    </xf>
    <xf numFmtId="1" fontId="29" fillId="2" borderId="48" xfId="33" applyNumberFormat="1" applyFont="1" applyFill="1" applyBorder="1" applyAlignment="1">
      <alignment horizontal="center" vertical="center" wrapText="1"/>
    </xf>
    <xf numFmtId="0" fontId="11" fillId="2" borderId="48" xfId="27" applyFont="1" applyFill="1" applyBorder="1" applyAlignment="1">
      <alignment horizontal="left" vertical="center" wrapText="1"/>
    </xf>
    <xf numFmtId="0" fontId="29" fillId="2" borderId="48" xfId="0" applyFont="1" applyFill="1" applyBorder="1" applyAlignment="1">
      <alignment horizontal="center" vertical="center"/>
    </xf>
    <xf numFmtId="0" fontId="11" fillId="2" borderId="48" xfId="34" applyFont="1" applyFill="1" applyBorder="1" applyAlignment="1">
      <alignment horizontal="left" vertical="center" wrapText="1"/>
    </xf>
    <xf numFmtId="1" fontId="29" fillId="0" borderId="48" xfId="0" applyNumberFormat="1" applyFont="1" applyFill="1" applyBorder="1" applyAlignment="1">
      <alignment horizontal="center" vertical="center" wrapText="1"/>
    </xf>
    <xf numFmtId="1" fontId="11" fillId="0" borderId="48" xfId="0" applyNumberFormat="1" applyFont="1" applyFill="1" applyBorder="1" applyAlignment="1">
      <alignment horizontal="center" vertical="center" wrapText="1"/>
    </xf>
    <xf numFmtId="170" fontId="11" fillId="0" borderId="48" xfId="0" applyNumberFormat="1" applyFont="1" applyFill="1" applyBorder="1" applyAlignment="1">
      <alignment horizontal="center" vertical="center" wrapText="1"/>
    </xf>
    <xf numFmtId="0" fontId="11" fillId="0" borderId="48" xfId="29" applyFont="1" applyFill="1" applyBorder="1" applyAlignment="1">
      <alignment horizontal="center" vertical="center"/>
    </xf>
    <xf numFmtId="0" fontId="11" fillId="0" borderId="48" xfId="29" applyFont="1" applyFill="1" applyBorder="1" applyAlignment="1">
      <alignment horizontal="left" vertical="center"/>
    </xf>
    <xf numFmtId="37" fontId="29" fillId="0" borderId="48" xfId="0" applyNumberFormat="1" applyFont="1" applyFill="1" applyBorder="1" applyAlignment="1">
      <alignment horizontal="center" vertical="center" wrapText="1"/>
    </xf>
    <xf numFmtId="0" fontId="11" fillId="0" borderId="48" xfId="0" applyNumberFormat="1" applyFont="1" applyFill="1" applyBorder="1" applyAlignment="1">
      <alignment vertical="center"/>
    </xf>
    <xf numFmtId="0" fontId="11" fillId="0" borderId="48" xfId="0" applyNumberFormat="1" applyFont="1" applyFill="1" applyBorder="1" applyAlignment="1">
      <alignment horizontal="left" vertical="center" wrapText="1"/>
    </xf>
    <xf numFmtId="170" fontId="29" fillId="0" borderId="48" xfId="0" applyNumberFormat="1" applyFont="1" applyFill="1" applyBorder="1" applyAlignment="1">
      <alignment horizontal="center" vertical="center" wrapText="1"/>
    </xf>
    <xf numFmtId="171" fontId="29" fillId="0" borderId="48" xfId="0" applyNumberFormat="1" applyFont="1" applyFill="1" applyBorder="1" applyAlignment="1">
      <alignment horizontal="center" vertical="center" wrapText="1"/>
    </xf>
    <xf numFmtId="0" fontId="29" fillId="0" borderId="48" xfId="0" applyFont="1" applyFill="1" applyBorder="1" applyAlignment="1">
      <alignment horizontal="center" vertical="center" wrapText="1"/>
    </xf>
    <xf numFmtId="0" fontId="29" fillId="0" borderId="48" xfId="0" applyFont="1" applyFill="1" applyBorder="1" applyAlignment="1">
      <alignment horizontal="left" vertical="center" wrapText="1"/>
    </xf>
    <xf numFmtId="0" fontId="11" fillId="0" borderId="48" xfId="0" applyFont="1" applyFill="1" applyBorder="1" applyAlignment="1">
      <alignment horizontal="center" vertical="center" wrapText="1"/>
    </xf>
    <xf numFmtId="0" fontId="11" fillId="0" borderId="48" xfId="0" applyFont="1" applyFill="1" applyBorder="1" applyAlignment="1">
      <alignment horizontal="left" vertical="center" wrapText="1"/>
    </xf>
    <xf numFmtId="0" fontId="29" fillId="0" borderId="48" xfId="33" applyFont="1" applyFill="1" applyBorder="1" applyAlignment="1">
      <alignment horizontal="center" vertical="center" wrapText="1"/>
    </xf>
    <xf numFmtId="0" fontId="29" fillId="0" borderId="48" xfId="33" applyFont="1" applyFill="1" applyBorder="1" applyAlignment="1">
      <alignment vertical="center" wrapText="1"/>
    </xf>
    <xf numFmtId="2" fontId="29" fillId="0" borderId="48" xfId="33" applyNumberFormat="1" applyFont="1" applyFill="1" applyBorder="1" applyAlignment="1">
      <alignment horizontal="center" vertical="center" wrapText="1"/>
    </xf>
    <xf numFmtId="0" fontId="11" fillId="0" borderId="48" xfId="33" applyFont="1" applyFill="1" applyBorder="1" applyAlignment="1">
      <alignment horizontal="center" vertical="center" wrapText="1"/>
    </xf>
    <xf numFmtId="0" fontId="11" fillId="0" borderId="48" xfId="33" applyFont="1" applyFill="1" applyBorder="1" applyAlignment="1">
      <alignment horizontal="left" vertical="center" wrapText="1"/>
    </xf>
    <xf numFmtId="1" fontId="11" fillId="0" borderId="48" xfId="33" applyNumberFormat="1" applyFont="1" applyFill="1" applyBorder="1" applyAlignment="1">
      <alignment horizontal="center" vertical="center" wrapText="1"/>
    </xf>
    <xf numFmtId="171" fontId="11" fillId="0" borderId="48" xfId="0" applyNumberFormat="1" applyFont="1" applyFill="1" applyBorder="1" applyAlignment="1">
      <alignment horizontal="center" vertical="center"/>
    </xf>
    <xf numFmtId="0" fontId="11" fillId="0" borderId="48" xfId="27" applyFont="1" applyFill="1" applyBorder="1" applyAlignment="1">
      <alignment horizontal="left" vertical="center" wrapText="1"/>
    </xf>
    <xf numFmtId="0" fontId="11" fillId="0" borderId="48" xfId="0" applyFont="1" applyFill="1" applyBorder="1" applyAlignment="1">
      <alignment horizontal="center" vertical="center"/>
    </xf>
    <xf numFmtId="0" fontId="29" fillId="0" borderId="48" xfId="34" applyFont="1" applyFill="1" applyBorder="1" applyAlignment="1">
      <alignment vertical="center" wrapText="1"/>
    </xf>
    <xf numFmtId="1" fontId="29" fillId="0" borderId="48" xfId="34" applyNumberFormat="1" applyFont="1" applyFill="1" applyBorder="1" applyAlignment="1">
      <alignment horizontal="center" vertical="center" wrapText="1"/>
    </xf>
    <xf numFmtId="2" fontId="29" fillId="0" borderId="48" xfId="0" applyNumberFormat="1" applyFont="1" applyFill="1" applyBorder="1" applyAlignment="1">
      <alignment horizontal="center" vertical="center" wrapText="1"/>
    </xf>
    <xf numFmtId="0" fontId="11" fillId="0" borderId="48" xfId="34" applyFont="1" applyFill="1" applyBorder="1" applyAlignment="1">
      <alignment horizontal="center" vertical="center" wrapText="1"/>
    </xf>
    <xf numFmtId="0" fontId="11" fillId="0" borderId="48" xfId="34" applyFont="1" applyFill="1" applyBorder="1" applyAlignment="1">
      <alignment horizontal="left" vertical="center" wrapText="1"/>
    </xf>
    <xf numFmtId="0" fontId="11" fillId="0" borderId="48" xfId="28" applyFont="1" applyFill="1" applyBorder="1" applyAlignment="1">
      <alignment horizontal="center" vertical="center"/>
    </xf>
    <xf numFmtId="1" fontId="11" fillId="0" borderId="48" xfId="22" applyNumberFormat="1" applyFont="1" applyFill="1" applyBorder="1" applyAlignment="1">
      <alignment horizontal="center" vertical="center" wrapText="1"/>
    </xf>
    <xf numFmtId="0" fontId="29" fillId="0" borderId="48" xfId="0" applyFont="1" applyFill="1" applyBorder="1" applyAlignment="1">
      <alignment vertical="center" wrapText="1"/>
    </xf>
    <xf numFmtId="0" fontId="29" fillId="0" borderId="48" xfId="35" applyFont="1" applyFill="1" applyBorder="1" applyAlignment="1">
      <alignment horizontal="center" vertical="center" wrapText="1"/>
    </xf>
    <xf numFmtId="0" fontId="29" fillId="0" borderId="48" xfId="35" applyFont="1" applyFill="1" applyBorder="1" applyAlignment="1">
      <alignment horizontal="left" vertical="center" wrapText="1"/>
    </xf>
    <xf numFmtId="0" fontId="11" fillId="0" borderId="48" xfId="26" applyFont="1" applyFill="1" applyBorder="1" applyAlignment="1">
      <alignment horizontal="left" vertical="center" wrapText="1"/>
    </xf>
    <xf numFmtId="0" fontId="11" fillId="0" borderId="48" xfId="30" applyFont="1" applyFill="1" applyBorder="1" applyAlignment="1">
      <alignment horizontal="center" vertical="center" wrapText="1"/>
    </xf>
    <xf numFmtId="170" fontId="11" fillId="0" borderId="48" xfId="35" applyNumberFormat="1" applyFont="1" applyFill="1" applyBorder="1" applyAlignment="1">
      <alignment horizontal="center" vertical="center" wrapText="1"/>
    </xf>
    <xf numFmtId="0" fontId="11" fillId="0" borderId="48" xfId="26" applyFont="1" applyFill="1" applyBorder="1" applyAlignment="1">
      <alignment horizontal="center" vertical="center" wrapText="1"/>
    </xf>
    <xf numFmtId="0" fontId="29" fillId="0" borderId="48" xfId="30" applyFont="1" applyFill="1" applyBorder="1" applyAlignment="1">
      <alignment horizontal="center" vertical="center" wrapText="1"/>
    </xf>
    <xf numFmtId="0" fontId="29" fillId="0" borderId="48" xfId="35" applyFont="1" applyFill="1" applyBorder="1" applyAlignment="1">
      <alignment vertical="center" wrapText="1"/>
    </xf>
    <xf numFmtId="37" fontId="29" fillId="0" borderId="48" xfId="35" applyNumberFormat="1" applyFont="1" applyFill="1" applyBorder="1" applyAlignment="1">
      <alignment horizontal="center" vertical="center" wrapText="1"/>
    </xf>
    <xf numFmtId="39" fontId="29" fillId="0" borderId="48" xfId="35" applyNumberFormat="1" applyFont="1" applyFill="1" applyBorder="1" applyAlignment="1">
      <alignment horizontal="center" vertical="center" wrapText="1"/>
    </xf>
    <xf numFmtId="37" fontId="11" fillId="0" borderId="48" xfId="31" applyNumberFormat="1" applyFont="1" applyFill="1" applyBorder="1" applyAlignment="1">
      <alignment horizontal="center" vertical="center" wrapText="1"/>
    </xf>
    <xf numFmtId="37" fontId="11" fillId="0" borderId="48" xfId="31" quotePrefix="1" applyNumberFormat="1" applyFont="1" applyFill="1" applyBorder="1" applyAlignment="1">
      <alignment horizontal="center" vertical="center" wrapText="1"/>
    </xf>
    <xf numFmtId="37" fontId="11" fillId="0" borderId="48" xfId="32" applyNumberFormat="1" applyFont="1" applyFill="1" applyBorder="1" applyAlignment="1">
      <alignment horizontal="center" vertical="center" wrapText="1"/>
    </xf>
    <xf numFmtId="1" fontId="29" fillId="0" borderId="48" xfId="33" applyNumberFormat="1" applyFont="1" applyFill="1" applyBorder="1" applyAlignment="1">
      <alignment horizontal="center" vertical="center" wrapText="1"/>
    </xf>
    <xf numFmtId="171" fontId="29" fillId="0" borderId="48" xfId="0" applyNumberFormat="1" applyFont="1" applyFill="1" applyBorder="1" applyAlignment="1">
      <alignment horizontal="center" vertical="center"/>
    </xf>
    <xf numFmtId="0" fontId="29" fillId="0" borderId="48" xfId="0" applyFont="1" applyFill="1" applyBorder="1" applyAlignment="1">
      <alignment horizontal="center" vertical="center"/>
    </xf>
    <xf numFmtId="0" fontId="243" fillId="0" borderId="10" xfId="0" applyFont="1" applyBorder="1" applyAlignment="1">
      <alignment horizontal="center" vertical="center" wrapText="1"/>
    </xf>
    <xf numFmtId="0" fontId="243" fillId="0" borderId="48" xfId="0" applyFont="1" applyBorder="1" applyAlignment="1">
      <alignment horizontal="center" vertical="center" wrapText="1"/>
    </xf>
    <xf numFmtId="164" fontId="243" fillId="0" borderId="48" xfId="0" applyNumberFormat="1" applyFont="1" applyBorder="1" applyAlignment="1">
      <alignment horizontal="center" vertical="center" wrapText="1"/>
    </xf>
    <xf numFmtId="0" fontId="76" fillId="0" borderId="48" xfId="0" applyFont="1" applyBorder="1"/>
    <xf numFmtId="164" fontId="241" fillId="0" borderId="48" xfId="55" applyNumberFormat="1" applyFont="1" applyBorder="1" applyAlignment="1">
      <alignment horizontal="center" vertical="center" wrapText="1"/>
    </xf>
    <xf numFmtId="164" fontId="241" fillId="0" borderId="48" xfId="55" applyNumberFormat="1" applyFont="1" applyBorder="1" applyAlignment="1">
      <alignment vertical="center" wrapText="1"/>
    </xf>
    <xf numFmtId="0" fontId="76" fillId="0" borderId="48" xfId="0" applyFont="1" applyBorder="1" applyAlignment="1">
      <alignment vertical="center"/>
    </xf>
    <xf numFmtId="0" fontId="243" fillId="0" borderId="48" xfId="62" applyFont="1" applyBorder="1" applyAlignment="1">
      <alignment horizontal="center" vertical="center" wrapText="1"/>
    </xf>
    <xf numFmtId="0" fontId="243" fillId="0" borderId="48" xfId="62" applyFont="1" applyBorder="1" applyAlignment="1">
      <alignment vertical="center" wrapText="1"/>
    </xf>
    <xf numFmtId="0" fontId="241" fillId="0" borderId="48" xfId="62" applyFont="1" applyBorder="1" applyAlignment="1">
      <alignment horizontal="center" vertical="center" wrapText="1"/>
    </xf>
    <xf numFmtId="0" fontId="241" fillId="0" borderId="48" xfId="62" applyFont="1" applyBorder="1" applyAlignment="1">
      <alignment horizontal="left" vertical="center" wrapText="1"/>
    </xf>
    <xf numFmtId="0" fontId="244" fillId="0" borderId="48" xfId="62" applyFont="1" applyBorder="1" applyAlignment="1">
      <alignment horizontal="left" vertical="center" wrapText="1"/>
    </xf>
    <xf numFmtId="164" fontId="244" fillId="0" borderId="48" xfId="55" applyNumberFormat="1" applyFont="1" applyBorder="1" applyAlignment="1">
      <alignment horizontal="center" vertical="center" wrapText="1"/>
    </xf>
    <xf numFmtId="164" fontId="243" fillId="0" borderId="48" xfId="0" applyNumberFormat="1" applyFont="1" applyBorder="1" applyAlignment="1">
      <alignment horizontal="right" vertical="center" wrapText="1"/>
    </xf>
    <xf numFmtId="164" fontId="241" fillId="0" borderId="48" xfId="55" applyNumberFormat="1" applyFont="1" applyFill="1" applyBorder="1" applyAlignment="1">
      <alignment horizontal="center" vertical="center" wrapText="1"/>
    </xf>
    <xf numFmtId="37" fontId="39" fillId="0" borderId="48" xfId="0" applyNumberFormat="1" applyFont="1" applyFill="1" applyBorder="1" applyAlignment="1">
      <alignment horizontal="right" vertical="center" wrapText="1"/>
    </xf>
    <xf numFmtId="164" fontId="243" fillId="0" borderId="48" xfId="55" applyNumberFormat="1" applyFont="1" applyBorder="1" applyAlignment="1">
      <alignment horizontal="center" vertical="center" wrapText="1"/>
    </xf>
    <xf numFmtId="0" fontId="39" fillId="0" borderId="48" xfId="0" applyFont="1" applyBorder="1" applyAlignment="1">
      <alignment horizontal="left" vertical="center" wrapText="1"/>
    </xf>
    <xf numFmtId="37" fontId="6" fillId="0" borderId="48" xfId="0" applyNumberFormat="1" applyFont="1" applyBorder="1" applyAlignment="1">
      <alignment horizontal="right" vertical="center" wrapText="1"/>
    </xf>
    <xf numFmtId="37" fontId="39" fillId="0" borderId="48" xfId="0" applyNumberFormat="1" applyFont="1" applyBorder="1" applyAlignment="1">
      <alignment horizontal="right" vertical="center" wrapText="1"/>
    </xf>
    <xf numFmtId="3" fontId="243" fillId="0" borderId="48" xfId="0" applyNumberFormat="1" applyFont="1" applyFill="1" applyBorder="1" applyAlignment="1">
      <alignment horizontal="right" vertical="center" wrapText="1"/>
    </xf>
    <xf numFmtId="0" fontId="243" fillId="0" borderId="48" xfId="62" applyFont="1" applyBorder="1" applyAlignment="1">
      <alignment horizontal="left" vertical="center" wrapText="1"/>
    </xf>
    <xf numFmtId="0" fontId="12" fillId="0" borderId="0" xfId="0" applyFont="1" applyAlignment="1">
      <alignment horizontal="center" vertical="center" wrapText="1"/>
    </xf>
    <xf numFmtId="0" fontId="13" fillId="0" borderId="0" xfId="0" applyFont="1" applyAlignment="1">
      <alignment horizontal="center" vertical="center" wrapText="1"/>
    </xf>
    <xf numFmtId="0" fontId="25" fillId="0" borderId="6" xfId="0" applyFont="1" applyBorder="1" applyAlignment="1">
      <alignment horizontal="center" vertical="center" wrapText="1"/>
    </xf>
    <xf numFmtId="0" fontId="16" fillId="0" borderId="1" xfId="0" applyFont="1" applyBorder="1" applyAlignment="1">
      <alignment horizontal="center" vertical="center" wrapText="1"/>
    </xf>
    <xf numFmtId="0" fontId="26" fillId="0" borderId="1" xfId="0" applyFont="1" applyBorder="1" applyAlignment="1">
      <alignment horizontal="center" vertical="center" wrapText="1"/>
    </xf>
    <xf numFmtId="164" fontId="26" fillId="0" borderId="1" xfId="0" applyNumberFormat="1" applyFont="1" applyBorder="1" applyAlignment="1">
      <alignment horizontal="center" vertical="center" wrapText="1"/>
    </xf>
    <xf numFmtId="0" fontId="16" fillId="0" borderId="7" xfId="0" applyFont="1" applyBorder="1" applyAlignment="1">
      <alignment horizontal="center" vertical="center" wrapText="1"/>
    </xf>
    <xf numFmtId="0" fontId="15" fillId="0" borderId="1" xfId="0" applyFont="1" applyBorder="1" applyAlignment="1">
      <alignment horizontal="center" vertical="center"/>
    </xf>
    <xf numFmtId="0" fontId="16" fillId="0" borderId="8" xfId="0" applyFont="1" applyBorder="1" applyAlignment="1">
      <alignment horizontal="center" vertical="center" wrapText="1"/>
    </xf>
    <xf numFmtId="0" fontId="3" fillId="0" borderId="1" xfId="0" applyFont="1" applyBorder="1" applyAlignment="1">
      <alignment horizontal="center" vertical="center" wrapText="1"/>
    </xf>
    <xf numFmtId="0" fontId="32" fillId="0" borderId="0" xfId="0" applyFont="1" applyFill="1" applyAlignment="1">
      <alignment horizontal="center" vertical="center" wrapText="1"/>
    </xf>
    <xf numFmtId="0" fontId="34" fillId="0" borderId="0" xfId="0" applyFont="1" applyFill="1" applyAlignment="1">
      <alignment horizontal="center" vertical="center" wrapText="1"/>
    </xf>
    <xf numFmtId="0" fontId="31" fillId="0" borderId="6"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7" xfId="0" applyFont="1" applyFill="1" applyBorder="1" applyAlignment="1">
      <alignment horizontal="center" vertical="center" wrapText="1"/>
    </xf>
    <xf numFmtId="164" fontId="20" fillId="0" borderId="1" xfId="0" applyNumberFormat="1"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240" fillId="0" borderId="0" xfId="0" applyFont="1" applyFill="1" applyAlignment="1">
      <alignment horizontal="center" vertical="center" wrapText="1"/>
    </xf>
    <xf numFmtId="164" fontId="241" fillId="0" borderId="48" xfId="55" applyNumberFormat="1" applyFont="1" applyBorder="1" applyAlignment="1">
      <alignment horizontal="center" vertical="center" wrapText="1"/>
    </xf>
    <xf numFmtId="0" fontId="243" fillId="0" borderId="48" xfId="0" applyFont="1" applyBorder="1" applyAlignment="1">
      <alignment horizontal="center" vertical="center" wrapText="1"/>
    </xf>
    <xf numFmtId="0" fontId="73" fillId="0" borderId="0" xfId="0" applyFont="1" applyAlignment="1">
      <alignment horizontal="center" vertical="center" wrapText="1"/>
    </xf>
    <xf numFmtId="0" fontId="70" fillId="0" borderId="0" xfId="0" applyFont="1" applyAlignment="1">
      <alignment horizontal="left" vertical="center"/>
    </xf>
    <xf numFmtId="0" fontId="243" fillId="0" borderId="27" xfId="0" applyFont="1" applyBorder="1" applyAlignment="1">
      <alignment horizontal="center" vertical="center" wrapText="1"/>
    </xf>
    <xf numFmtId="0" fontId="243" fillId="0" borderId="29" xfId="0" applyFont="1" applyBorder="1" applyAlignment="1">
      <alignment horizontal="center" vertical="center" wrapText="1"/>
    </xf>
    <xf numFmtId="0" fontId="243" fillId="0" borderId="68" xfId="0" applyFont="1" applyBorder="1" applyAlignment="1">
      <alignment horizontal="center" vertical="center" wrapText="1"/>
    </xf>
    <xf numFmtId="0" fontId="243" fillId="0" borderId="10" xfId="0" applyFont="1" applyBorder="1" applyAlignment="1">
      <alignment horizontal="center" vertical="center" wrapText="1"/>
    </xf>
    <xf numFmtId="0" fontId="243" fillId="0" borderId="1" xfId="0" applyFont="1" applyBorder="1" applyAlignment="1">
      <alignment horizontal="center" vertical="center" wrapText="1"/>
    </xf>
    <xf numFmtId="0" fontId="243" fillId="0" borderId="63" xfId="0" applyFont="1" applyBorder="1" applyAlignment="1">
      <alignment horizontal="center" vertical="center" wrapText="1"/>
    </xf>
    <xf numFmtId="0" fontId="243" fillId="0" borderId="62" xfId="0" applyFont="1" applyBorder="1" applyAlignment="1">
      <alignment horizontal="center" vertical="center" wrapText="1"/>
    </xf>
    <xf numFmtId="0" fontId="243" fillId="0" borderId="26" xfId="0" applyFont="1" applyBorder="1" applyAlignment="1">
      <alignment horizontal="center" vertical="center" wrapText="1"/>
    </xf>
    <xf numFmtId="0" fontId="242" fillId="0" borderId="0" xfId="0" applyFont="1" applyAlignment="1">
      <alignment horizontal="center" vertical="center" wrapText="1"/>
    </xf>
    <xf numFmtId="0" fontId="29" fillId="2" borderId="0" xfId="0" applyFont="1" applyFill="1" applyAlignment="1">
      <alignment horizontal="center" vertical="center" wrapText="1"/>
    </xf>
    <xf numFmtId="0" fontId="20" fillId="0" borderId="48" xfId="0" applyFont="1" applyFill="1" applyBorder="1" applyAlignment="1">
      <alignment horizontal="center" vertical="center" wrapText="1"/>
    </xf>
    <xf numFmtId="0" fontId="20" fillId="0" borderId="68" xfId="0" applyFont="1" applyFill="1" applyBorder="1" applyAlignment="1">
      <alignment horizontal="center" vertical="center" wrapText="1"/>
    </xf>
    <xf numFmtId="0" fontId="29" fillId="0" borderId="48" xfId="0" applyFont="1" applyFill="1" applyBorder="1" applyAlignment="1">
      <alignment horizontal="center" vertical="center" wrapText="1"/>
    </xf>
    <xf numFmtId="0" fontId="35" fillId="2" borderId="0" xfId="0" applyFont="1" applyFill="1" applyAlignment="1">
      <alignment horizontal="left" vertical="center" wrapText="1"/>
    </xf>
    <xf numFmtId="0" fontId="20" fillId="0" borderId="48" xfId="0" applyFont="1" applyFill="1" applyBorder="1" applyAlignment="1">
      <alignment horizontal="left" vertical="center" wrapText="1"/>
    </xf>
    <xf numFmtId="0" fontId="11" fillId="2" borderId="0" xfId="0" quotePrefix="1" applyFont="1" applyFill="1" applyAlignment="1">
      <alignment horizontal="center" vertical="center" wrapText="1"/>
    </xf>
    <xf numFmtId="0" fontId="11" fillId="2" borderId="0" xfId="0" applyFont="1" applyFill="1" applyAlignment="1">
      <alignment horizontal="center" vertical="center" wrapText="1"/>
    </xf>
    <xf numFmtId="0" fontId="11" fillId="2" borderId="0" xfId="0" quotePrefix="1" applyFont="1" applyFill="1" applyAlignment="1">
      <alignment horizontal="left" vertical="center" wrapText="1"/>
    </xf>
    <xf numFmtId="0" fontId="11" fillId="2" borderId="0" xfId="0" applyFont="1" applyFill="1" applyAlignment="1">
      <alignment horizontal="left" vertical="center" wrapText="1"/>
    </xf>
    <xf numFmtId="0" fontId="29" fillId="2" borderId="48" xfId="0" applyFont="1" applyFill="1" applyBorder="1" applyAlignment="1">
      <alignment horizontal="center" vertical="center" wrapText="1"/>
    </xf>
    <xf numFmtId="0" fontId="20" fillId="2" borderId="48" xfId="0" applyFont="1" applyFill="1" applyBorder="1" applyAlignment="1">
      <alignment horizontal="center" vertical="center" wrapText="1"/>
    </xf>
    <xf numFmtId="0" fontId="4" fillId="0" borderId="0" xfId="0" applyFont="1" applyFill="1" applyAlignment="1">
      <alignment horizontal="left" vertical="center" wrapText="1"/>
    </xf>
    <xf numFmtId="0" fontId="29" fillId="0" borderId="0" xfId="0" applyFont="1" applyFill="1" applyAlignment="1">
      <alignment horizontal="center" vertical="center" wrapText="1"/>
    </xf>
    <xf numFmtId="0" fontId="235" fillId="0" borderId="0" xfId="0" applyFont="1" applyFill="1" applyAlignment="1">
      <alignment horizontal="center" vertical="center" wrapText="1"/>
    </xf>
    <xf numFmtId="0" fontId="239" fillId="0" borderId="0" xfId="0" applyFont="1" applyFill="1" applyAlignment="1">
      <alignment horizontal="left" vertical="center" wrapText="1"/>
    </xf>
    <xf numFmtId="0" fontId="6" fillId="0" borderId="0" xfId="70" quotePrefix="1" applyFont="1" applyFill="1" applyBorder="1" applyAlignment="1">
      <alignment horizontal="left" vertical="top" wrapText="1"/>
    </xf>
    <xf numFmtId="0" fontId="4" fillId="0" borderId="0" xfId="70" applyFont="1" applyFill="1" applyAlignment="1">
      <alignment horizontal="left" vertical="top" wrapText="1"/>
    </xf>
    <xf numFmtId="3" fontId="29" fillId="3" borderId="8" xfId="110" applyNumberFormat="1" applyFont="1" applyFill="1" applyBorder="1" applyAlignment="1">
      <alignment horizontal="center" vertical="center" wrapText="1"/>
    </xf>
    <xf numFmtId="3" fontId="29" fillId="3" borderId="10" xfId="110" applyNumberFormat="1" applyFont="1" applyFill="1" applyBorder="1" applyAlignment="1">
      <alignment horizontal="center" vertical="center" wrapText="1"/>
    </xf>
    <xf numFmtId="3" fontId="29" fillId="3" borderId="68" xfId="110" applyNumberFormat="1" applyFont="1" applyFill="1" applyBorder="1" applyAlignment="1">
      <alignment horizontal="center" vertical="center" wrapText="1"/>
    </xf>
    <xf numFmtId="3" fontId="29" fillId="0" borderId="8" xfId="110" applyNumberFormat="1" applyFont="1" applyFill="1" applyBorder="1" applyAlignment="1">
      <alignment horizontal="center" vertical="center" wrapText="1"/>
    </xf>
    <xf numFmtId="3" fontId="29" fillId="0" borderId="10" xfId="110" applyNumberFormat="1" applyFont="1" applyFill="1" applyBorder="1" applyAlignment="1">
      <alignment horizontal="center" vertical="center" wrapText="1"/>
    </xf>
    <xf numFmtId="3" fontId="29" fillId="0" borderId="2" xfId="110" applyNumberFormat="1" applyFont="1" applyFill="1" applyBorder="1" applyAlignment="1">
      <alignment horizontal="center" vertical="center" wrapText="1"/>
    </xf>
    <xf numFmtId="3" fontId="29" fillId="0" borderId="49" xfId="110" applyNumberFormat="1" applyFont="1" applyFill="1" applyBorder="1" applyAlignment="1">
      <alignment horizontal="center" vertical="center" wrapText="1"/>
    </xf>
    <xf numFmtId="3" fontId="29" fillId="0" borderId="4" xfId="110" applyNumberFormat="1" applyFont="1" applyFill="1" applyBorder="1" applyAlignment="1">
      <alignment horizontal="center" vertical="center" wrapText="1"/>
    </xf>
    <xf numFmtId="3" fontId="29" fillId="0" borderId="33" xfId="110" applyNumberFormat="1" applyFont="1" applyFill="1" applyBorder="1" applyAlignment="1">
      <alignment horizontal="center" vertical="center" wrapText="1"/>
    </xf>
    <xf numFmtId="3" fontId="29" fillId="0" borderId="34" xfId="110" applyNumberFormat="1" applyFont="1" applyFill="1" applyBorder="1" applyAlignment="1">
      <alignment horizontal="center" vertical="center" wrapText="1"/>
    </xf>
    <xf numFmtId="3" fontId="29" fillId="0" borderId="26" xfId="110" applyNumberFormat="1" applyFont="1" applyFill="1" applyBorder="1" applyAlignment="1">
      <alignment horizontal="center" vertical="center" wrapText="1"/>
    </xf>
    <xf numFmtId="3" fontId="29" fillId="0" borderId="68" xfId="110" applyNumberFormat="1" applyFont="1" applyFill="1" applyBorder="1" applyAlignment="1">
      <alignment horizontal="center" vertical="center" wrapText="1"/>
    </xf>
    <xf numFmtId="3" fontId="29" fillId="3" borderId="2" xfId="110" applyNumberFormat="1" applyFont="1" applyFill="1" applyBorder="1" applyAlignment="1">
      <alignment horizontal="center" vertical="center" wrapText="1"/>
    </xf>
    <xf numFmtId="3" fontId="29" fillId="3" borderId="49" xfId="110" applyNumberFormat="1" applyFont="1" applyFill="1" applyBorder="1" applyAlignment="1">
      <alignment horizontal="center" vertical="center" wrapText="1"/>
    </xf>
    <xf numFmtId="3" fontId="29" fillId="3" borderId="4" xfId="110" applyNumberFormat="1" applyFont="1" applyFill="1" applyBorder="1" applyAlignment="1">
      <alignment horizontal="center" vertical="center" wrapText="1"/>
    </xf>
    <xf numFmtId="3" fontId="29" fillId="3" borderId="33" xfId="110" applyNumberFormat="1" applyFont="1" applyFill="1" applyBorder="1" applyAlignment="1">
      <alignment horizontal="center" vertical="center" wrapText="1"/>
    </xf>
    <xf numFmtId="3" fontId="29" fillId="3" borderId="34" xfId="110" applyNumberFormat="1" applyFont="1" applyFill="1" applyBorder="1" applyAlignment="1">
      <alignment horizontal="center" vertical="center" wrapText="1"/>
    </xf>
    <xf numFmtId="3" fontId="29" fillId="3" borderId="26" xfId="110" applyNumberFormat="1" applyFont="1" applyFill="1" applyBorder="1" applyAlignment="1">
      <alignment horizontal="center" vertical="center" wrapText="1"/>
    </xf>
    <xf numFmtId="0" fontId="11" fillId="3" borderId="68" xfId="110" applyNumberFormat="1" applyFont="1" applyFill="1" applyBorder="1" applyAlignment="1">
      <alignment horizontal="center" vertical="center" wrapText="1"/>
    </xf>
    <xf numFmtId="0" fontId="11" fillId="3" borderId="8" xfId="110" applyNumberFormat="1" applyFont="1" applyFill="1" applyBorder="1" applyAlignment="1">
      <alignment horizontal="center" vertical="center" wrapText="1"/>
    </xf>
    <xf numFmtId="0" fontId="11" fillId="3" borderId="10" xfId="110" applyNumberFormat="1" applyFont="1" applyFill="1" applyBorder="1" applyAlignment="1">
      <alignment horizontal="center" vertical="center" wrapText="1"/>
    </xf>
    <xf numFmtId="1" fontId="29" fillId="0" borderId="68" xfId="110" applyNumberFormat="1" applyFont="1" applyFill="1" applyBorder="1" applyAlignment="1">
      <alignment horizontal="center" vertical="center" wrapText="1"/>
    </xf>
    <xf numFmtId="1" fontId="29" fillId="0" borderId="8" xfId="110" applyNumberFormat="1" applyFont="1" applyFill="1" applyBorder="1" applyAlignment="1">
      <alignment horizontal="center" vertical="center" wrapText="1"/>
    </xf>
    <xf numFmtId="1" fontId="29" fillId="0" borderId="10" xfId="110" applyNumberFormat="1" applyFont="1" applyFill="1" applyBorder="1" applyAlignment="1">
      <alignment horizontal="center" vertical="center" wrapText="1"/>
    </xf>
    <xf numFmtId="1" fontId="29" fillId="3" borderId="68" xfId="110" applyNumberFormat="1" applyFont="1" applyFill="1" applyBorder="1" applyAlignment="1">
      <alignment horizontal="center" vertical="center" wrapText="1"/>
    </xf>
    <xf numFmtId="1" fontId="29" fillId="3" borderId="8" xfId="110" applyNumberFormat="1" applyFont="1" applyFill="1" applyBorder="1" applyAlignment="1">
      <alignment horizontal="center" vertical="center" wrapText="1"/>
    </xf>
    <xf numFmtId="1" fontId="29" fillId="3" borderId="10" xfId="110" applyNumberFormat="1" applyFont="1" applyFill="1" applyBorder="1" applyAlignment="1">
      <alignment horizontal="center" vertical="center" wrapText="1"/>
    </xf>
    <xf numFmtId="3" fontId="29" fillId="0" borderId="1" xfId="110" applyNumberFormat="1" applyFont="1" applyFill="1" applyBorder="1" applyAlignment="1">
      <alignment horizontal="center" vertical="center" wrapText="1"/>
    </xf>
    <xf numFmtId="1" fontId="29" fillId="0" borderId="33" xfId="110" applyNumberFormat="1" applyFont="1" applyFill="1" applyBorder="1" applyAlignment="1">
      <alignment horizontal="center" vertical="center" wrapText="1"/>
    </xf>
    <xf numFmtId="1" fontId="29" fillId="0" borderId="34" xfId="110" applyNumberFormat="1" applyFont="1" applyFill="1" applyBorder="1" applyAlignment="1">
      <alignment horizontal="center" vertical="center" wrapText="1"/>
    </xf>
    <xf numFmtId="1" fontId="29" fillId="0" borderId="26" xfId="110" applyNumberFormat="1" applyFont="1" applyFill="1" applyBorder="1" applyAlignment="1">
      <alignment horizontal="center" vertical="center" wrapText="1"/>
    </xf>
    <xf numFmtId="3" fontId="29" fillId="0" borderId="66" xfId="110" applyNumberFormat="1" applyFont="1" applyFill="1" applyBorder="1" applyAlignment="1">
      <alignment horizontal="center" vertical="center" wrapText="1"/>
    </xf>
    <xf numFmtId="3" fontId="29" fillId="0" borderId="69" xfId="110" applyNumberFormat="1" applyFont="1" applyFill="1" applyBorder="1" applyAlignment="1">
      <alignment horizontal="center" vertical="center" wrapText="1"/>
    </xf>
    <xf numFmtId="3" fontId="29" fillId="0" borderId="67" xfId="110" applyNumberFormat="1" applyFont="1" applyFill="1" applyBorder="1" applyAlignment="1">
      <alignment horizontal="center" vertical="center" wrapText="1"/>
    </xf>
    <xf numFmtId="3" fontId="29" fillId="0" borderId="7" xfId="110" applyNumberFormat="1" applyFont="1" applyFill="1" applyBorder="1" applyAlignment="1">
      <alignment horizontal="center" vertical="center" wrapText="1"/>
    </xf>
    <xf numFmtId="3" fontId="29" fillId="0" borderId="0" xfId="110" applyNumberFormat="1" applyFont="1" applyFill="1" applyBorder="1" applyAlignment="1">
      <alignment horizontal="center" vertical="center" wrapText="1"/>
    </xf>
    <xf numFmtId="3" fontId="29" fillId="0" borderId="17" xfId="110" applyNumberFormat="1" applyFont="1" applyFill="1" applyBorder="1" applyAlignment="1">
      <alignment horizontal="center" vertical="center" wrapText="1"/>
    </xf>
    <xf numFmtId="3" fontId="29" fillId="0" borderId="12" xfId="110" applyNumberFormat="1" applyFont="1" applyFill="1" applyBorder="1" applyAlignment="1">
      <alignment horizontal="center" vertical="center" wrapText="1"/>
    </xf>
    <xf numFmtId="3" fontId="29" fillId="0" borderId="6" xfId="110" applyNumberFormat="1" applyFont="1" applyFill="1" applyBorder="1" applyAlignment="1">
      <alignment horizontal="center" vertical="center" wrapText="1"/>
    </xf>
    <xf numFmtId="3" fontId="29" fillId="0" borderId="13" xfId="110" applyNumberFormat="1" applyFont="1" applyFill="1" applyBorder="1" applyAlignment="1">
      <alignment horizontal="center" vertical="center" wrapText="1"/>
    </xf>
    <xf numFmtId="1" fontId="29" fillId="3" borderId="1" xfId="110" applyNumberFormat="1" applyFont="1" applyFill="1" applyBorder="1" applyAlignment="1">
      <alignment horizontal="center" vertical="center" wrapText="1"/>
    </xf>
    <xf numFmtId="1" fontId="29" fillId="3" borderId="33" xfId="110" applyNumberFormat="1" applyFont="1" applyFill="1" applyBorder="1" applyAlignment="1">
      <alignment horizontal="center" vertical="center" wrapText="1"/>
    </xf>
    <xf numFmtId="1" fontId="29" fillId="3" borderId="34" xfId="110" applyNumberFormat="1" applyFont="1" applyFill="1" applyBorder="1" applyAlignment="1">
      <alignment horizontal="center" vertical="center" wrapText="1"/>
    </xf>
    <xf numFmtId="1" fontId="29" fillId="3" borderId="26" xfId="110" applyNumberFormat="1" applyFont="1" applyFill="1" applyBorder="1" applyAlignment="1">
      <alignment horizontal="center" vertical="center" wrapText="1"/>
    </xf>
    <xf numFmtId="1" fontId="29" fillId="0" borderId="66" xfId="110" applyNumberFormat="1" applyFont="1" applyFill="1" applyBorder="1" applyAlignment="1">
      <alignment horizontal="center" vertical="center" wrapText="1"/>
    </xf>
    <xf numFmtId="1" fontId="29" fillId="0" borderId="67" xfId="110" applyNumberFormat="1" applyFont="1" applyFill="1" applyBorder="1" applyAlignment="1">
      <alignment horizontal="center" vertical="center" wrapText="1"/>
    </xf>
    <xf numFmtId="184" fontId="85" fillId="0" borderId="0" xfId="110" applyNumberFormat="1" applyFont="1" applyFill="1" applyBorder="1" applyAlignment="1">
      <alignment horizontal="center" vertical="center" wrapText="1"/>
    </xf>
    <xf numFmtId="0" fontId="29" fillId="0" borderId="68" xfId="110" applyNumberFormat="1" applyFont="1" applyFill="1" applyBorder="1" applyAlignment="1">
      <alignment horizontal="center" vertical="center" wrapText="1"/>
    </xf>
    <xf numFmtId="0" fontId="29" fillId="0" borderId="8" xfId="110" applyNumberFormat="1" applyFont="1" applyFill="1" applyBorder="1" applyAlignment="1">
      <alignment horizontal="center" vertical="center" wrapText="1"/>
    </xf>
    <xf numFmtId="0" fontId="29" fillId="0" borderId="10" xfId="110" applyNumberFormat="1" applyFont="1" applyFill="1" applyBorder="1" applyAlignment="1">
      <alignment horizontal="center" vertical="center" wrapText="1"/>
    </xf>
    <xf numFmtId="164" fontId="29" fillId="3" borderId="68" xfId="1" applyNumberFormat="1" applyFont="1" applyFill="1" applyBorder="1" applyAlignment="1" applyProtection="1">
      <alignment horizontal="center" vertical="center" wrapText="1"/>
      <protection locked="0"/>
    </xf>
    <xf numFmtId="164" fontId="29" fillId="3" borderId="8" xfId="1" applyNumberFormat="1" applyFont="1" applyFill="1" applyBorder="1" applyAlignment="1" applyProtection="1">
      <alignment horizontal="center" vertical="center" wrapText="1"/>
      <protection locked="0"/>
    </xf>
    <xf numFmtId="164" fontId="29" fillId="3" borderId="10" xfId="1" applyNumberFormat="1" applyFont="1" applyFill="1" applyBorder="1" applyAlignment="1" applyProtection="1">
      <alignment horizontal="center" vertical="center" wrapText="1"/>
      <protection locked="0"/>
    </xf>
    <xf numFmtId="1" fontId="29" fillId="3" borderId="1" xfId="110" applyNumberFormat="1" applyFont="1" applyFill="1" applyBorder="1" applyAlignment="1">
      <alignment horizontal="center" vertical="center"/>
    </xf>
    <xf numFmtId="1" fontId="29" fillId="0" borderId="0" xfId="109" applyNumberFormat="1" applyFont="1" applyFill="1" applyBorder="1" applyAlignment="1">
      <alignment horizontal="left" vertical="center" wrapText="1"/>
    </xf>
    <xf numFmtId="1" fontId="68" fillId="0" borderId="0" xfId="110" applyNumberFormat="1" applyFont="1" applyFill="1" applyBorder="1" applyAlignment="1">
      <alignment horizontal="center" vertical="center" wrapText="1"/>
    </xf>
    <xf numFmtId="1" fontId="84" fillId="0" borderId="0" xfId="110" applyNumberFormat="1" applyFont="1" applyFill="1" applyBorder="1" applyAlignment="1">
      <alignment horizontal="center" vertical="center" wrapText="1"/>
    </xf>
    <xf numFmtId="1" fontId="84" fillId="0" borderId="6" xfId="110" applyNumberFormat="1" applyFont="1" applyFill="1" applyBorder="1" applyAlignment="1">
      <alignment horizontal="right" vertical="center"/>
    </xf>
    <xf numFmtId="1" fontId="29" fillId="0" borderId="1" xfId="110" applyNumberFormat="1" applyFont="1" applyFill="1" applyBorder="1" applyAlignment="1">
      <alignment horizontal="center" vertical="center" wrapText="1"/>
    </xf>
  </cellXfs>
  <cellStyles count="9064">
    <cellStyle name="_x0001_" xfId="128"/>
    <cellStyle name="          _x000a__x000a_shell=progman.exe_x000a__x000a_m" xfId="129"/>
    <cellStyle name="          _x000d__x000a_shell=progman.exe_x000d__x000a_m" xfId="130"/>
    <cellStyle name="          _x000d__x000a_shell=progman.exe_x000d__x000a_m 2" xfId="131"/>
    <cellStyle name="          _x005f_x000d__x005f_x000a_shell=progman.exe_x005f_x000d__x005f_x000a_m" xfId="132"/>
    <cellStyle name="_x000a__x000a_JournalTemplate=C:\COMFO\CTALK\JOURSTD.TPL_x000a__x000a_LbStateAddress=3 3 0 251 1 89 2 311_x000a__x000a_LbStateJou" xfId="133"/>
    <cellStyle name="_x000d__x000a_JournalTemplate=C:\COMFO\CTALK\JOURSTD.TPL_x000d__x000a_LbStateAddress=3 3 0 251 1 89 2 311_x000d__x000a_LbStateJou" xfId="134"/>
    <cellStyle name="# ##0" xfId="135"/>
    <cellStyle name="#,##0" xfId="108"/>
    <cellStyle name="#,##0 2" xfId="136"/>
    <cellStyle name="#,##0 2 2" xfId="137"/>
    <cellStyle name="#,##0 3" xfId="138"/>
    <cellStyle name="%" xfId="139"/>
    <cellStyle name="% 2" xfId="140"/>
    <cellStyle name="% 3" xfId="141"/>
    <cellStyle name="% 4" xfId="142"/>
    <cellStyle name="% 5" xfId="143"/>
    <cellStyle name="% 6" xfId="144"/>
    <cellStyle name="% 7" xfId="145"/>
    <cellStyle name="% 8" xfId="146"/>
    <cellStyle name="%_Ban BTDD TDC" xfId="147"/>
    <cellStyle name="%_Ban BTDD TDC 2" xfId="148"/>
    <cellStyle name="%_Ban BTDD TDC 3" xfId="149"/>
    <cellStyle name="%_Ban BTDD TDC 4" xfId="150"/>
    <cellStyle name="%_Ban BTDD TDC 5" xfId="151"/>
    <cellStyle name="%_Ban BTDD TDC 6" xfId="152"/>
    <cellStyle name="%_Ban BTDD TDC 7" xfId="153"/>
    <cellStyle name="%_Ban BTDD TDC 8" xfId="154"/>
    <cellStyle name="%_Kế hoạch 2013 T1-2014" xfId="155"/>
    <cellStyle name="%_Kế hoạch 2013 T1-2014 2" xfId="156"/>
    <cellStyle name="%_Kế hoạch 2013 T1-2014 3" xfId="157"/>
    <cellStyle name="%_Kế hoạch 2013 T1-2014 4" xfId="158"/>
    <cellStyle name="%_Kế hoạch 2013 T1-2014 5" xfId="159"/>
    <cellStyle name="%_Kế hoạch 2013 T1-2014 6" xfId="160"/>
    <cellStyle name="%_Kế hoạch 2013 T1-2014 7" xfId="161"/>
    <cellStyle name="%_Kế hoạch 2013 T1-2014 8" xfId="162"/>
    <cellStyle name="." xfId="163"/>
    <cellStyle name=". 2" xfId="164"/>
    <cellStyle name=". 3" xfId="165"/>
    <cellStyle name=". 3 2" xfId="166"/>
    <cellStyle name="._Ban BTDD TDC" xfId="167"/>
    <cellStyle name="._Kế hoạch 2013 T1-2014" xfId="168"/>
    <cellStyle name="._KH 2012 (T3-2013)" xfId="169"/>
    <cellStyle name="._KH 2012 (T3-2013)_Kế hoạch 2013 T1-2014" xfId="170"/>
    <cellStyle name=".d©y" xfId="171"/>
    <cellStyle name=".d©y 2" xfId="172"/>
    <cellStyle name="??" xfId="173"/>
    <cellStyle name="?? [0.00]_ Att. 1- Cover" xfId="174"/>
    <cellStyle name="?? [0]" xfId="175"/>
    <cellStyle name="?? [0] 2" xfId="176"/>
    <cellStyle name="?? [0] 3" xfId="177"/>
    <cellStyle name="?? 10" xfId="178"/>
    <cellStyle name="?? 11" xfId="179"/>
    <cellStyle name="?? 12" xfId="180"/>
    <cellStyle name="?? 13" xfId="181"/>
    <cellStyle name="?? 14" xfId="182"/>
    <cellStyle name="?? 15" xfId="183"/>
    <cellStyle name="?? 16" xfId="184"/>
    <cellStyle name="?? 17" xfId="185"/>
    <cellStyle name="?? 18" xfId="186"/>
    <cellStyle name="?? 19" xfId="187"/>
    <cellStyle name="?? 2" xfId="188"/>
    <cellStyle name="?? 20" xfId="189"/>
    <cellStyle name="?? 3" xfId="190"/>
    <cellStyle name="?? 4" xfId="191"/>
    <cellStyle name="?? 5" xfId="192"/>
    <cellStyle name="?? 6" xfId="193"/>
    <cellStyle name="?? 7" xfId="194"/>
    <cellStyle name="?? 8" xfId="195"/>
    <cellStyle name="?? 9" xfId="196"/>
    <cellStyle name="?_x001d_??%U©÷u&amp;H©÷9_x0008_? s_x000a__x0007__x0001__x0001_" xfId="197"/>
    <cellStyle name="?_x001d_??%U©÷u&amp;H©÷9_x0008_? s_x000a__x0007__x0001__x0001_ 10" xfId="198"/>
    <cellStyle name="?_x001d_??%U©÷u&amp;H©÷9_x0008_? s_x000a__x0007__x0001__x0001_ 11" xfId="199"/>
    <cellStyle name="?_x001d_??%U©÷u&amp;H©÷9_x0008_? s_x000a__x0007__x0001__x0001_ 12" xfId="200"/>
    <cellStyle name="?_x001d_??%U©÷u&amp;H©÷9_x0008_? s_x000a__x0007__x0001__x0001_ 13" xfId="201"/>
    <cellStyle name="?_x001d_??%U©÷u&amp;H©÷9_x0008_? s_x000a__x0007__x0001__x0001_ 14" xfId="202"/>
    <cellStyle name="?_x001d_??%U©÷u&amp;H©÷9_x0008_? s_x000a__x0007__x0001__x0001_ 15" xfId="203"/>
    <cellStyle name="?_x001d_??%U©÷u&amp;H©÷9_x0008_? s_x000a__x0007__x0001__x0001_ 2" xfId="204"/>
    <cellStyle name="?_x001d_??%U©÷u&amp;H©÷9_x0008_? s_x000a__x0007__x0001__x0001_ 3" xfId="205"/>
    <cellStyle name="?_x001d_??%U©÷u&amp;H©÷9_x0008_? s_x000a__x0007__x0001__x0001_ 4" xfId="206"/>
    <cellStyle name="?_x001d_??%U©÷u&amp;H©÷9_x0008_? s_x000a__x0007__x0001__x0001_ 5" xfId="207"/>
    <cellStyle name="?_x001d_??%U©÷u&amp;H©÷9_x0008_? s_x000a__x0007__x0001__x0001_ 6" xfId="208"/>
    <cellStyle name="?_x001d_??%U©÷u&amp;H©÷9_x0008_? s_x000a__x0007__x0001__x0001_ 7" xfId="209"/>
    <cellStyle name="?_x001d_??%U©÷u&amp;H©÷9_x0008_? s_x000a__x0007__x0001__x0001_ 8" xfId="210"/>
    <cellStyle name="?_x001d_??%U©÷u&amp;H©÷9_x0008_? s_x000a__x0007__x0001__x0001_ 9" xfId="211"/>
    <cellStyle name="?_x001d_??%U©÷u&amp;H©÷9_x0008_? s_x000a__x0007__x0001__x0001_?_x0002_???????????????_x0001_(_x0002_u_x000d_?????_x001f_????????_x0007_????????????????!???????????           ?????           ?????????_x000d_C:\WINDOWS\country.sys_x000d_??????????????????????????????????????????????????????????????????????????????????????????????" xfId="212"/>
    <cellStyle name="?_x001d_??%U©÷u&amp;H©÷9_x0008_? s_x000a__x0007__x0001__x0001_?_x0002_???????????????_x0001_(_x0002_u_x000d_?????_x001f_????????_x0007_????????????????!???????????           ?????           ?????????_x000d_C:\WINDOWS\country.sys_x000d_?????????????????????????????????????????????????????????????????????????????????????????????? 1" xfId="213"/>
    <cellStyle name="?_x001d_??%U©÷u&amp;H©÷9_x0008_? s_x000a__x0007__x0001__x0001_?_x0002_???????????????_x0001_(_x0002_u_x000d_?????_x001f_????????_x0007_????????????????!???????????           ?????           ?????????_x000d_C:\WINDOWS\country.sys_x000d_?????????????????????????????????????????????????????????????????????????????????????????????? 2" xfId="214"/>
    <cellStyle name="?_x001d_??%U©÷u&amp;H©÷9_x0008_? s_x000a__x0007__x0001__x0001_?_x0002_???????????????_x0001_(_x0002_u_x000d_?????_x001f_????????_x0007_????????????????!???????????           ?????           ?????????_x000d_C:\WINDOWS\country.sys_x000d_??????????????????????????????????????????????????????????????????????????????????????????????_°ÇÃà°ßÀû¾ç½Ä" xfId="215"/>
    <cellStyle name="?_x001d_??%U©÷u&amp;H©÷9_x0008_? s_x000a__x0007__x0001__x0001__Ban BTDD TDC" xfId="216"/>
    <cellStyle name="?_x001d_??%U©÷u&amp;H©÷9_x0008_?_x0009_s_x000a__x0007__x0001__x0001_" xfId="217"/>
    <cellStyle name="?_x001d_??%U©÷u&amp;H©÷9_x0008_?_x0009_s_x000a__x0007__x0001__x0001_?_x0002_???????????????_x0001_(_x0002_u_x000d_?????_x001f_????????_x0007_????????????????!???????????           ?????           ?????????_x000d_C:\WINDOWS\country.sys_x000d_??????????????????????????????????????????????????????????????????????????????????????????????" xfId="218"/>
    <cellStyle name="?_x001d_??%U©÷u&amp;H©÷9_x0008_?_x0009_s_x000a__x0007__x0001__x0001_?_x0002_???????????????_x0001_(_x0002_u_x000d_?????_x001f_????????_x0007_????????????????!???????????           ?????           ?????????_x000d_C:\WINDOWS\country.sys_x000d_?????????????????????????????????????????????????????????????????????????????????????????????? 1" xfId="219"/>
    <cellStyle name="?_x001d_??%U©÷u&amp;H©÷9_x0008_?_x0009_s_x000a__x0007__x0001__x0001_?_x0002_???????????????_x0001_(_x0002_u_x000d_?????_x001f_????????_x0007_????????????????!???????????           ?????           ?????????_x000d_C:\WINDOWS\country.sys_x000d_??????????????????????????????????????????????????????????????????????????????????????????????_°ÇÃà°ßÀû¾ç½Ä" xfId="220"/>
    <cellStyle name="?_x001d_??%U©÷u&amp;H©÷9_x0008_?_x0009_s_x000a__x0007__x0001__x0001__Ban BTDD TDC" xfId="221"/>
    <cellStyle name="?_x001d_??%U²u&amp;H²9_x0008_? s_x000a__x0007__x0001__x0001_" xfId="222"/>
    <cellStyle name="?_x001d_??%U²u&amp;H²9_x0008_?_x0009_s_x000a__x0007__x0001__x0001_" xfId="223"/>
    <cellStyle name="???? [0.00]_      " xfId="224"/>
    <cellStyle name="??????" xfId="225"/>
    <cellStyle name="?????? 2" xfId="226"/>
    <cellStyle name="?????? 3" xfId="227"/>
    <cellStyle name="?????? 4" xfId="228"/>
    <cellStyle name="?????? 5" xfId="229"/>
    <cellStyle name="?????? 6" xfId="230"/>
    <cellStyle name="????[0]_Sheet1" xfId="231"/>
    <cellStyle name="????_      " xfId="232"/>
    <cellStyle name="???[0]_?? DI" xfId="233"/>
    <cellStyle name="???_?? DI" xfId="234"/>
    <cellStyle name="??[0]_BRE" xfId="235"/>
    <cellStyle name="??_      " xfId="236"/>
    <cellStyle name="??A? [0]_laroux_1_¸???™? " xfId="237"/>
    <cellStyle name="??A?_laroux_1_¸???™? " xfId="238"/>
    <cellStyle name="?_x005f_x001d_??%U©÷u&amp;H©÷9_x005f_x0008_? s_x005f_x000a__x005f_x0007__x005f_x0001__x005f_x0001_" xfId="239"/>
    <cellStyle name="?_x005f_x001d_??%U©÷u&amp;H©÷9_x005f_x0008_? s_x005f_x000a__x005f_x0007__x005f_x0001__x005f_x0001_?_x005f_x0002_??????" xfId="43"/>
    <cellStyle name="?_x005f_x001d_??%U©÷u&amp;H©÷9_x005f_x0008_? s_x005f_x000a__x005f_x0007__x005f_x0001__x005f_x0001_?_x005f_x0002_?????? 2" xfId="240"/>
    <cellStyle name="?_x005f_x001d_??%U©÷u&amp;H©÷9_x005f_x0008_?_x005f_x0009_s_x005f_x000a__x005f_x0007__x005f_x0001__x005f_x0001_" xfId="241"/>
    <cellStyle name="?_x005f_x005f_x005f_x001d_??%U©÷u&amp;H©÷9_x005f_x005f_x005f_x0008_? s_x005f_x005f_x005f_x000a__x005f_x005f_x005f_x0007__x005f_x005f_x005f_x0001__x005f_x005f_x005f_x0001_" xfId="242"/>
    <cellStyle name="?¡±¢¥?_?¨ù??¢´¢¥_¢¬???¢â? " xfId="243"/>
    <cellStyle name="?”´?_?¼??¤´_¸???™? " xfId="244"/>
    <cellStyle name="?ðÇ%U?&amp;H?_x0008_?s_x000a__x0007__x0001__x0001_" xfId="245"/>
    <cellStyle name="?ðÇ%U?&amp;H?_x0008_?s_x000a__x0007__x0001__x0001_ 10" xfId="246"/>
    <cellStyle name="?ðÇ%U?&amp;H?_x0008_?s_x000a__x0007__x0001__x0001_ 11" xfId="247"/>
    <cellStyle name="?ðÇ%U?&amp;H?_x0008_?s_x000a__x0007__x0001__x0001_ 12" xfId="248"/>
    <cellStyle name="?ðÇ%U?&amp;H?_x0008_?s_x000a__x0007__x0001__x0001_ 13" xfId="249"/>
    <cellStyle name="?ðÇ%U?&amp;H?_x0008_?s_x000a__x0007__x0001__x0001_ 14" xfId="250"/>
    <cellStyle name="?ðÇ%U?&amp;H?_x0008_?s_x000a__x0007__x0001__x0001_ 15" xfId="251"/>
    <cellStyle name="?ðÇ%U?&amp;H?_x0008_?s_x000a__x0007__x0001__x0001_ 2" xfId="252"/>
    <cellStyle name="?ðÇ%U?&amp;H?_x0008_?s_x000a__x0007__x0001__x0001_ 3" xfId="253"/>
    <cellStyle name="?ðÇ%U?&amp;H?_x0008_?s_x000a__x0007__x0001__x0001_ 4" xfId="254"/>
    <cellStyle name="?ðÇ%U?&amp;H?_x0008_?s_x000a__x0007__x0001__x0001_ 5" xfId="255"/>
    <cellStyle name="?ðÇ%U?&amp;H?_x0008_?s_x000a__x0007__x0001__x0001_ 6" xfId="256"/>
    <cellStyle name="?ðÇ%U?&amp;H?_x0008_?s_x000a__x0007__x0001__x0001_ 7" xfId="257"/>
    <cellStyle name="?ðÇ%U?&amp;H?_x0008_?s_x000a__x0007__x0001__x0001_ 8" xfId="258"/>
    <cellStyle name="?ðÇ%U?&amp;H?_x0008_?s_x000a__x0007__x0001__x0001_ 9" xfId="259"/>
    <cellStyle name="?ðÇ%U?&amp;H?_x0008_?s_x000a__x0007__x0001__x0001_?_x0002_ÿÿÿÿÿÿÿÿÿÿÿÿÿÿÿ_x0001_(_x0002_?€????ÿÿÿÿ????_x0007_??????????????????????????           ?????           ?????????_x000d_C:\WINDOWS\country.sys_x000d_??????????????????????????????????????????????????????????????????????????????????????????????" xfId="260"/>
    <cellStyle name="?ðÇ%U?&amp;H?_x0008_?s_x000a__x0007__x0001__x0001_?_x0002_ÿÿÿÿÿÿÿÿÿÿÿÿÿÿÿ_x0001_(_x0002_?€????ÿÿÿÿ????_x0007_??????????????????????????           ?????           ?????????_x000d_C:\WINDOWS\country.sys_x000d_?????????????????????????????????????????????????????????????????????????????????????????????? 1" xfId="261"/>
    <cellStyle name="?ðÇ%U?&amp;H?_x0008_?s_x000a__x0007__x0001__x0001_?_x0002_ÿÿÿÿÿÿÿÿÿÿÿÿÿÿÿ_x0001_(_x0002_?€????ÿÿÿÿ????_x0007_??????????????????????????           ?????           ?????????_x000d_C:\WINDOWS\country.sys_x000d_??????????????????????????????????????????????????????????????????????????????????????????????_buld_bq(0111)" xfId="262"/>
    <cellStyle name="?ðÇ%U?&amp;H?_x0008_?s_x000a__x0007__x0001__x0001__Ban BTDD TDC" xfId="263"/>
    <cellStyle name="?ðÇ%U?&amp;H?_x005f_x0008_?s_x005f_x000a__x005f_x0007__x005f_x0001__x005f_x0001_" xfId="264"/>
    <cellStyle name="?I?I?_x0001_??j?_x0008_?h_x0001__x000c__x000c__x0002__x0002__x000c_!Comma [0]_Chi phÝ kh¸c_B¶ng 1 (2)?G_x001d_Comma [0]_Chi phÝ kh¸c_B¶ng 2?G$Comma [0]_Ch" xfId="265"/>
    <cellStyle name="?曹%U?&amp;H?_x0008_?s_x000a__x0007__x0001__x0001_" xfId="266"/>
    <cellStyle name="@ET_Style?.font5" xfId="267"/>
    <cellStyle name="[0]_Chi phÝ kh¸c_V" xfId="268"/>
    <cellStyle name="_!1 1 bao cao giao KH ve HTCMT vung TNB   12-12-2011" xfId="269"/>
    <cellStyle name="_x0001__!1 1 bao cao giao KH ve HTCMT vung TNB   12-12-2011" xfId="270"/>
    <cellStyle name="_(DT Moi) PTVLMN" xfId="271"/>
    <cellStyle name="_(DT Moi) PTVLMN 2" xfId="272"/>
    <cellStyle name="_(DT Moi) PTVLMN_Ban BTDD TDC" xfId="273"/>
    <cellStyle name="_(DT Moi) PTVLMN_Bieu 1+3+5+6+9" xfId="274"/>
    <cellStyle name="_(DT Moi) PTVLMN_Bieu 1+3+5+6+9_Kế hoạch 2013 T1-2014" xfId="275"/>
    <cellStyle name="_(DT Moi) PTVLMN_Bieu huong dan dang ky von 2014 (tuan anh)-lan cuoi" xfId="276"/>
    <cellStyle name="_(DT Moi) PTVLMN_Bieu phan bo CT 135-CT(kem theo KHvon ĐT 1365)" xfId="277"/>
    <cellStyle name="_(DT Moi) PTVLMN_Kế hoạch 2013 T1-2014" xfId="278"/>
    <cellStyle name="_1 TONG HOP - CA NA" xfId="279"/>
    <cellStyle name="_1 TONG HOP - CA NA_Ban BTDD TDC" xfId="280"/>
    <cellStyle name="_1 TONG HOP - CA NA_Kế hoạch 2013 T1-2014" xfId="281"/>
    <cellStyle name="_1 TONG HOP - CA NA_KH 2012 (T3-2013)" xfId="282"/>
    <cellStyle name="_1 TONG HOP - CA NA_KH 2012 (T3-2013)_Kế hoạch 2013 T1-2014" xfId="283"/>
    <cellStyle name="_123_DONG_THANH_Moi" xfId="284"/>
    <cellStyle name="_123_DONG_THANH_Moi_!1 1 bao cao giao KH ve HTCMT vung TNB   12-12-2011" xfId="285"/>
    <cellStyle name="_123_DONG_THANH_Moi_KH TPCP vung TNB (03-1-2012)" xfId="286"/>
    <cellStyle name="_13_Tra loi KH ben ngoai" xfId="287"/>
    <cellStyle name="_9BC73000" xfId="288"/>
    <cellStyle name="_x0001__Ban BTDD TDC" xfId="289"/>
    <cellStyle name="_Bang bieu" xfId="290"/>
    <cellStyle name="_Bang bieu_Ban BTDD TDC" xfId="291"/>
    <cellStyle name="_Bang bieu_Bieu 1+3+5+6+9" xfId="292"/>
    <cellStyle name="_Bang bieu_Bieu 1+3+5+6+9_Kế hoạch 2013 T1-2014" xfId="293"/>
    <cellStyle name="_Bang bieu_Bieu huong dan dang ky von 2014 (tuan anh)-lan cuoi" xfId="294"/>
    <cellStyle name="_Bang bieu_Bieu phan bo CT 135-CT(kem theo KHvon ĐT 1365)" xfId="295"/>
    <cellStyle name="_Bang bieu_Kế hoạch 2013 T1-2014" xfId="296"/>
    <cellStyle name="_Bang Chi tieu (2)" xfId="297"/>
    <cellStyle name="_Bang Chi tieu (2)?_x001c_Comma [0]_Chi phÝ kh¸c_Book1?!Comma [0]_Chi phÝ kh¸c_Liªn ChiÓu?b_x001e_Comma [0]_Chi" xfId="298"/>
    <cellStyle name="_Bang Chi tieu (2)?_x001c_Comma [0]_Chi phÝ kh¸c_Book1?!Comma [0]_Chi phÝ kh¸c_Liªn ChiÓu?b_x001e_Comma [0]_Chi 1" xfId="299"/>
    <cellStyle name="_Bang Chi tieu (2)?_x001c_Comma [0]_Chi phÝ kh¸c_Book1?!Comma [0]_Chi phÝ kh¸c_Liªn ChiÓu?b_x001e_Comma [0]_Chi_Ban BTDD TDC" xfId="300"/>
    <cellStyle name="_Bang Chi tieu (2)?_x001c_Comma [0]_Chi phÝ kh¸c_Book1?!Comma [0]_Chi phÝ kh¸c_Liªn ChiÓu?b_x001e_Comma [0]_Chi_Bieu 1+3+5+6+9" xfId="301"/>
    <cellStyle name="_Bang Chi tieu (2)?_x001c_Comma [0]_Chi phÝ kh¸c_Book1?!Comma [0]_Chi phÝ kh¸c_Liªn ChiÓu?b_x001e_Comma [0]_Chi_Bieu 1+3+5+6+9_Kế hoạch 2013 T1-2014" xfId="302"/>
    <cellStyle name="_Bang Chi tieu (2)?_x001c_Comma [0]_Chi phÝ kh¸c_Book1?!Comma [0]_Chi phÝ kh¸c_Liªn ChiÓu?b_x001e_Comma [0]_Chi_Bieu huong dan dang ky von 2014 (tuan anh)-lan cuoi" xfId="303"/>
    <cellStyle name="_Bang Chi tieu (2)?_x001c_Comma [0]_Chi phÝ kh¸c_Book1?!Comma [0]_Chi phÝ kh¸c_Liªn ChiÓu?b_x001e_Comma [0]_Chi_Bieu phan bo CT 135-CT(kem theo KHvon ĐT 1365)" xfId="304"/>
    <cellStyle name="_Bang Chi tieu (2)?_x001c_Comma [0]_Chi phÝ kh¸c_Book1?!Comma [0]_Chi phÝ kh¸c_Liªn ChiÓu?b_x001e_Comma [0]_Chi_Kế hoạch 2013 T1-2014" xfId="305"/>
    <cellStyle name="_Bang Chi tieu (2)_Ban BTDD TDC" xfId="306"/>
    <cellStyle name="_Bang Chi tieu (2)_Kế hoạch 2013 T1-2014" xfId="307"/>
    <cellStyle name="_Bang Chi tieu (2)_KH 2012 (T3-2013)" xfId="308"/>
    <cellStyle name="_Bang Chi tieu (2)_KH 2012 (T3-2013)_Kế hoạch 2013 T1-2014" xfId="309"/>
    <cellStyle name="_Bang tong hop" xfId="310"/>
    <cellStyle name="_Bang tong hop " xfId="311"/>
    <cellStyle name="_Bao cao danh muc cac cong trinh tren dia ban huyen 4-2010" xfId="312"/>
    <cellStyle name="_Bao cao tai NPP PHAN DUNG 22-7" xfId="313"/>
    <cellStyle name="_Bao cao tai NPP PHAN DUNG 22-7 2" xfId="314"/>
    <cellStyle name="_Bao cao tai NPP PHAN DUNG 22-7_Ban BTDD TDC" xfId="315"/>
    <cellStyle name="_Bao cao tai NPP PHAN DUNG 22-7_Bieu 1+3+5+6+9" xfId="316"/>
    <cellStyle name="_Bao cao tai NPP PHAN DUNG 22-7_Bieu 1+3+5+6+9_Kế hoạch 2013 T1-2014" xfId="317"/>
    <cellStyle name="_Bao cao tai NPP PHAN DUNG 22-7_Bieu huong dan dang ky von 2014 (tuan anh)-lan cuoi" xfId="318"/>
    <cellStyle name="_Bao cao tai NPP PHAN DUNG 22-7_Bieu phan bo CT 135-CT(kem theo KHvon ĐT 1365)" xfId="319"/>
    <cellStyle name="_Bao cao tai NPP PHAN DUNG 22-7_Kế hoạch 2013 T1-2014" xfId="320"/>
    <cellStyle name="_BAO CAO THUE T09- 2007(h)" xfId="321"/>
    <cellStyle name="_BAO GIA NGAY 24-10-08 (co dam)" xfId="322"/>
    <cellStyle name="_BAO GIA NGAY 24-10-08 (co dam)_Ban BTDD TDC" xfId="323"/>
    <cellStyle name="_BAO GIA NGAY 24-10-08 (co dam)_Kế hoạch 2013 T1-2014" xfId="324"/>
    <cellStyle name="_BAO GIA NGAY 24-10-08 (co dam)_KH 2012 (T3-2013)" xfId="325"/>
    <cellStyle name="_BAO GIA NGAY 24-10-08 (co dam)_KH 2012 (T3-2013)_Kế hoạch 2013 T1-2014" xfId="326"/>
    <cellStyle name="_BC  NAM 2007" xfId="327"/>
    <cellStyle name="_BC BTC T12- CSHT" xfId="328"/>
    <cellStyle name="_BC CV 6403 BKHĐT" xfId="329"/>
    <cellStyle name="_BC soat tinh hinh SD bien che 2014 " xfId="330"/>
    <cellStyle name="_BC thuc hien KH 2009" xfId="331"/>
    <cellStyle name="_BC thuc hien KH 2009_15_10_2013 BC nhu cau von doi ung ODA (2014-2016) ngay 15102013 Sua" xfId="332"/>
    <cellStyle name="_BC thuc hien KH 2009_BC nhu cau von doi ung ODA nganh NN (BKH)" xfId="333"/>
    <cellStyle name="_BC thuc hien KH 2009_BC nhu cau von doi ung ODA nganh NN (BKH)_05-12  KH trung han 2016-2020 - Liem Thinh edited" xfId="334"/>
    <cellStyle name="_BC thuc hien KH 2009_BC nhu cau von doi ung ODA nganh NN (BKH)_Copy of 05-12  KH trung han 2016-2020 - Liem Thinh edited (1)" xfId="335"/>
    <cellStyle name="_BC thuc hien KH 2009_BC Tai co cau (bieu TH)" xfId="336"/>
    <cellStyle name="_BC thuc hien KH 2009_BC Tai co cau (bieu TH)_05-12  KH trung han 2016-2020 - Liem Thinh edited" xfId="337"/>
    <cellStyle name="_BC thuc hien KH 2009_BC Tai co cau (bieu TH)_Copy of 05-12  KH trung han 2016-2020 - Liem Thinh edited (1)" xfId="338"/>
    <cellStyle name="_BC thuc hien KH 2009_DK 2014-2015 final" xfId="339"/>
    <cellStyle name="_BC thuc hien KH 2009_DK 2014-2015 final_05-12  KH trung han 2016-2020 - Liem Thinh edited" xfId="340"/>
    <cellStyle name="_BC thuc hien KH 2009_DK 2014-2015 final_Copy of 05-12  KH trung han 2016-2020 - Liem Thinh edited (1)" xfId="341"/>
    <cellStyle name="_BC thuc hien KH 2009_DK 2014-2015 new" xfId="342"/>
    <cellStyle name="_BC thuc hien KH 2009_DK 2014-2015 new_05-12  KH trung han 2016-2020 - Liem Thinh edited" xfId="343"/>
    <cellStyle name="_BC thuc hien KH 2009_DK 2014-2015 new_Copy of 05-12  KH trung han 2016-2020 - Liem Thinh edited (1)" xfId="344"/>
    <cellStyle name="_BC thuc hien KH 2009_DK KH CBDT 2014 11-11-2013" xfId="345"/>
    <cellStyle name="_BC thuc hien KH 2009_DK KH CBDT 2014 11-11-2013(1)" xfId="346"/>
    <cellStyle name="_BC thuc hien KH 2009_DK KH CBDT 2014 11-11-2013(1)_05-12  KH trung han 2016-2020 - Liem Thinh edited" xfId="347"/>
    <cellStyle name="_BC thuc hien KH 2009_DK KH CBDT 2014 11-11-2013(1)_Copy of 05-12  KH trung han 2016-2020 - Liem Thinh edited (1)" xfId="348"/>
    <cellStyle name="_BC thuc hien KH 2009_DK KH CBDT 2014 11-11-2013_05-12  KH trung han 2016-2020 - Liem Thinh edited" xfId="349"/>
    <cellStyle name="_BC thuc hien KH 2009_DK KH CBDT 2014 11-11-2013_Copy of 05-12  KH trung han 2016-2020 - Liem Thinh edited (1)" xfId="350"/>
    <cellStyle name="_BC thuc hien KH 2009_KH 2011-2015" xfId="351"/>
    <cellStyle name="_BC thuc hien KH 2009_tai co cau dau tu (tong hop)1" xfId="352"/>
    <cellStyle name="_BEN TRE" xfId="353"/>
    <cellStyle name="_Bieu 1+3+5+6+9" xfId="354"/>
    <cellStyle name="_Bieu 1+3+5+6+9_Kế hoạch 2013 T1-2014" xfId="355"/>
    <cellStyle name="_bieu 14 (ngay 17-7-2014)" xfId="356"/>
    <cellStyle name="_Bieu 7356 (KTN 11-11-11-IN chuyen TH)" xfId="357"/>
    <cellStyle name="_Bieu 7356 (KTN 11-11-11-IN chuyen TH)_Kế hoạch 2013 T1-2014" xfId="358"/>
    <cellStyle name="_Bieu chi tieu KH 2014 (Huy-04-11)" xfId="359"/>
    <cellStyle name="_Bieu mau cong trinh khoi cong moi 3-4" xfId="360"/>
    <cellStyle name="_Bieu Tay Nam Bo 25-11" xfId="361"/>
    <cellStyle name="_Biểu tiêu chí toàn tỉnh 2011-2020" xfId="362"/>
    <cellStyle name="_bieu tong hop doi ung ODA" xfId="363"/>
    <cellStyle name="_bieu tong hop lai kh von 2011 gui phong TH-KTDN" xfId="364"/>
    <cellStyle name="_bieu tong hop lai kh von 2011 gui phong TH-KTDN_Ban BTDD TDC" xfId="365"/>
    <cellStyle name="_bieu tong hop lai kh von 2011 gui phong TH-KTDN_Kế hoạch 2013 T1-2014" xfId="366"/>
    <cellStyle name="_bieu tong hop lai kh von 2011 gui phong TH-KTDN_KH 2012 (T3-2013)" xfId="367"/>
    <cellStyle name="_bieu tong hop lai kh von 2011 gui phong TH-KTDN_KH 2012 (T3-2013)_Kế hoạch 2013 T1-2014" xfId="368"/>
    <cellStyle name="_BIỂU TỔNG HỢP LẦN CUỐI SỬA THEO NGHI QUYẾT SỐ 81" xfId="369"/>
    <cellStyle name="_Biểu tổng hợp vốn(Bản In) Biểu 2" xfId="370"/>
    <cellStyle name="_Biểu tổng hợp vốn(Bản In) Biểu 2_Bieu 1+3+5+6+9" xfId="371"/>
    <cellStyle name="_Biểu tổng hợp vốn(Bản In) Biểu 2_Bieu 1+3+5+6+9_Kế hoạch 2013 T1-2014" xfId="372"/>
    <cellStyle name="_Biểu tổng hợp vốn(Bản In) Biểu 2_Kế hoạch 2013 T1-2014" xfId="373"/>
    <cellStyle name="_Bieu3ODA" xfId="374"/>
    <cellStyle name="_Bieu3ODA_1" xfId="375"/>
    <cellStyle name="_Bieu4HTMT" xfId="376"/>
    <cellStyle name="_Bieu4HTMT_!1 1 bao cao giao KH ve HTCMT vung TNB   12-12-2011" xfId="377"/>
    <cellStyle name="_Bieu4HTMT_KH TPCP vung TNB (03-1-2012)" xfId="378"/>
    <cellStyle name="_bieumau 1" xfId="379"/>
    <cellStyle name="_Book1" xfId="380"/>
    <cellStyle name="_Book1 2" xfId="381"/>
    <cellStyle name="_Book1_!1 1 bao cao giao KH ve HTCMT vung TNB   12-12-2011" xfId="382"/>
    <cellStyle name="_Book1_1" xfId="383"/>
    <cellStyle name="_Book1_1_Ban BTDD TDC" xfId="384"/>
    <cellStyle name="_Book1_1_Bang tong hop" xfId="385"/>
    <cellStyle name="_Book1_1_Bao cao 9 thang  XDCB" xfId="386"/>
    <cellStyle name="_Book1_1_Bao cáo giai ngân 2012 (SKH thang 9)" xfId="387"/>
    <cellStyle name="_Book1_1_Bao cao phòng lao động phụ lục 3" xfId="388"/>
    <cellStyle name="_Book1_1_Bieu 1+3+5+6+9" xfId="389"/>
    <cellStyle name="_Book1_1_Bieu 1+3+5+6+9_Kế hoạch 2013 T1-2014" xfId="390"/>
    <cellStyle name="_Book1_1_Bieu huong dan dang ky von 2014 (tuan anh)-lan cuoi" xfId="391"/>
    <cellStyle name="_Book1_1_Bieu phan bo CT 135-CT(kem theo KHvon ĐT 1365)" xfId="392"/>
    <cellStyle name="_Book1_1_bieumau 1" xfId="393"/>
    <cellStyle name="_Book1_1_Book1" xfId="394"/>
    <cellStyle name="_Book1_1_Book1_1" xfId="395"/>
    <cellStyle name="_Book1_1_Book1_Ban BTDD TDC" xfId="396"/>
    <cellStyle name="_Book1_1_Book1_Bieu 1+3+5+6+9" xfId="397"/>
    <cellStyle name="_Book1_1_Book1_Bieu 1+3+5+6+9_Kế hoạch 2013 T1-2014" xfId="398"/>
    <cellStyle name="_Book1_1_Book1_Bieu huong dan dang ky von 2014 (tuan anh)-lan cuoi" xfId="399"/>
    <cellStyle name="_Book1_1_Book1_Bieu phan bo CT 135-CT(kem theo KHvon ĐT 1365)" xfId="400"/>
    <cellStyle name="_Book1_1_Book1_Kế hoạch 2013 T1-2014" xfId="401"/>
    <cellStyle name="_Book1_1_Book1_StartUp" xfId="402"/>
    <cellStyle name="_Book1_1_Book1_XDCSHT-999" xfId="403"/>
    <cellStyle name="_Book1_1_Kế hoạch 2013 T1-2014" xfId="404"/>
    <cellStyle name="_Book1_1_KH Von 2012 gui BKH 1" xfId="405"/>
    <cellStyle name="_Book1_1_KH Von 2012 gui BKH 1_Ban BTDD TDC" xfId="406"/>
    <cellStyle name="_Book1_1_KH Von 2012 gui BKH 1_Kế hoạch 2013 T1-2014" xfId="407"/>
    <cellStyle name="_Book1_1_KH Von 2012 gui BKH 1_KH 2012 (T3-2013)" xfId="408"/>
    <cellStyle name="_Book1_1_KH Von 2012 gui BKH 1_KH 2012 (T3-2013)_Kế hoạch 2013 T1-2014" xfId="409"/>
    <cellStyle name="_Book1_1_KH Von 2012 gui BKH 2" xfId="410"/>
    <cellStyle name="_Book1_1_KH Von 2012 gui BKH 2_Ban BTDD TDC" xfId="411"/>
    <cellStyle name="_Book1_1_KH Von 2012 gui BKH 2_Kế hoạch 2013 T1-2014" xfId="412"/>
    <cellStyle name="_Book1_1_KH Von 2012 gui BKH 2_KH 2012 (T3-2013)" xfId="413"/>
    <cellStyle name="_Book1_1_KH Von 2012 gui BKH 2_KH 2012 (T3-2013)_Kế hoạch 2013 T1-2014" xfId="414"/>
    <cellStyle name="_Book1_1_Ra soat KH von 2011 (Huy-11-11-11)" xfId="415"/>
    <cellStyle name="_Book1_1_TONG HOP HOAN THUE NAM 2011" xfId="416"/>
    <cellStyle name="_Book1_1_VB Di den 2013" xfId="417"/>
    <cellStyle name="_Book1_2" xfId="418"/>
    <cellStyle name="_Book1_2 2" xfId="419"/>
    <cellStyle name="_Book1_2_Ban BTDD TDC" xfId="420"/>
    <cellStyle name="_Book1_2_Bieu 1+3+5+6+9" xfId="421"/>
    <cellStyle name="_Book1_2_Bieu 1+3+5+6+9_Kế hoạch 2013 T1-2014" xfId="422"/>
    <cellStyle name="_Book1_2_Bieu huong dan dang ky von 2014 (tuan anh)-lan cuoi" xfId="423"/>
    <cellStyle name="_Book1_2_Bieu phan bo CT 135-CT(kem theo KHvon ĐT 1365)" xfId="424"/>
    <cellStyle name="_Book1_2_Ke hoach 2010 (theo doi 11-8-2010)" xfId="425"/>
    <cellStyle name="_Book1_2_Ke hoach 2010 (theo doi 11-8-2010)_Ban BTDD TDC" xfId="426"/>
    <cellStyle name="_Book1_2_Ke hoach 2010 (theo doi 11-8-2010)_Kế hoạch 2013 T1-2014" xfId="427"/>
    <cellStyle name="_Book1_2_Ke hoach 2010 (theo doi 11-8-2010)_KH 2012 (T3-2013)" xfId="428"/>
    <cellStyle name="_Book1_2_Ke hoach 2010 (theo doi 11-8-2010)_KH 2012 (T3-2013)_Kế hoạch 2013 T1-2014" xfId="429"/>
    <cellStyle name="_Book1_2_Kế hoạch 2013 T1-2014" xfId="430"/>
    <cellStyle name="_Book1_2_Ra soat KH von 2011 (Huy-11-11-11)" xfId="431"/>
    <cellStyle name="_Book1_2_VB Di den 2013" xfId="432"/>
    <cellStyle name="_Book1_2_XDCSHT-999" xfId="433"/>
    <cellStyle name="_Book1_Ban BTDD TDC" xfId="434"/>
    <cellStyle name="_Book1_BC-QT-WB-dthao" xfId="435"/>
    <cellStyle name="_Book1_BC-QT-WB-dthao_05-12  KH trung han 2016-2020 - Liem Thinh edited" xfId="436"/>
    <cellStyle name="_Book1_BC-QT-WB-dthao_Copy of 05-12  KH trung han 2016-2020 - Liem Thinh edited (1)" xfId="437"/>
    <cellStyle name="_Book1_BC-QT-WB-dthao_KH TPCP 2016-2020 (tong hop)" xfId="438"/>
    <cellStyle name="_Book1_Bieu 1+3+5+6+9" xfId="439"/>
    <cellStyle name="_Book1_Bieu 1+3+5+6+9_Kế hoạch 2013 T1-2014" xfId="440"/>
    <cellStyle name="_Book1_Bieu chi tieu KH 2014 (Huy-04-11)" xfId="441"/>
    <cellStyle name="_Book1_BIỂU TỔNG HỢP LẦN CUỐI SỬA THEO NGHI QUYẾT SỐ 81" xfId="442"/>
    <cellStyle name="_Book1_Bieu3ODA" xfId="443"/>
    <cellStyle name="_Book1_Bieu4HTMT" xfId="444"/>
    <cellStyle name="_Book1_Bieu4HTMT_!1 1 bao cao giao KH ve HTCMT vung TNB   12-12-2011" xfId="445"/>
    <cellStyle name="_Book1_Bieu4HTMT_KH TPCP vung TNB (03-1-2012)" xfId="446"/>
    <cellStyle name="_Book1_bo sung von KCH nam 2010 va Du an tre kho khan" xfId="447"/>
    <cellStyle name="_Book1_bo sung von KCH nam 2010 va Du an tre kho khan_!1 1 bao cao giao KH ve HTCMT vung TNB   12-12-2011" xfId="448"/>
    <cellStyle name="_Book1_bo sung von KCH nam 2010 va Du an tre kho khan_KH TPCP vung TNB (03-1-2012)" xfId="449"/>
    <cellStyle name="_Book1_cong hang rao" xfId="450"/>
    <cellStyle name="_Book1_cong hang rao_!1 1 bao cao giao KH ve HTCMT vung TNB   12-12-2011" xfId="451"/>
    <cellStyle name="_Book1_cong hang rao_KH TPCP vung TNB (03-1-2012)" xfId="452"/>
    <cellStyle name="_Book1_danh muc chuan bi dau tu 2011 ngay 07-6-2011" xfId="453"/>
    <cellStyle name="_Book1_danh muc chuan bi dau tu 2011 ngay 07-6-2011_!1 1 bao cao giao KH ve HTCMT vung TNB   12-12-2011" xfId="454"/>
    <cellStyle name="_Book1_danh muc chuan bi dau tu 2011 ngay 07-6-2011_KH TPCP vung TNB (03-1-2012)" xfId="455"/>
    <cellStyle name="_Book1_Danh muc pbo nguon von XSKT, XDCB nam 2009 chuyen qua nam 2010" xfId="456"/>
    <cellStyle name="_Book1_Danh muc pbo nguon von XSKT, XDCB nam 2009 chuyen qua nam 2010_!1 1 bao cao giao KH ve HTCMT vung TNB   12-12-2011" xfId="457"/>
    <cellStyle name="_Book1_Danh muc pbo nguon von XSKT, XDCB nam 2009 chuyen qua nam 2010_KH TPCP vung TNB (03-1-2012)" xfId="458"/>
    <cellStyle name="_Book1_dieu chinh KH 2011 ngay 26-5-2011111" xfId="459"/>
    <cellStyle name="_Book1_dieu chinh KH 2011 ngay 26-5-2011111_!1 1 bao cao giao KH ve HTCMT vung TNB   12-12-2011" xfId="460"/>
    <cellStyle name="_Book1_dieu chinh KH 2011 ngay 26-5-2011111_KH TPCP vung TNB (03-1-2012)" xfId="461"/>
    <cellStyle name="_Book1_DS KCH PHAN BO VON NSDP NAM 2010" xfId="462"/>
    <cellStyle name="_Book1_DS KCH PHAN BO VON NSDP NAM 2010_!1 1 bao cao giao KH ve HTCMT vung TNB   12-12-2011" xfId="463"/>
    <cellStyle name="_Book1_DS KCH PHAN BO VON NSDP NAM 2010_KH TPCP vung TNB (03-1-2012)" xfId="464"/>
    <cellStyle name="_Book1_giao KH 2011 ngay 10-12-2010" xfId="465"/>
    <cellStyle name="_Book1_giao KH 2011 ngay 10-12-2010_!1 1 bao cao giao KH ve HTCMT vung TNB   12-12-2011" xfId="466"/>
    <cellStyle name="_Book1_giao KH 2011 ngay 10-12-2010_KH TPCP vung TNB (03-1-2012)" xfId="467"/>
    <cellStyle name="_Book1_IN" xfId="468"/>
    <cellStyle name="_Book1_Kế hoạch 2013 T1-2014" xfId="469"/>
    <cellStyle name="_Book1_Kh ql62 (2010) 11-09" xfId="470"/>
    <cellStyle name="_Book1_Kh ql62 (2010) 11-09_Ban BTDD TDC" xfId="471"/>
    <cellStyle name="_Book1_Kh ql62 (2010) 11-09_Kế hoạch 2013 T1-2014" xfId="472"/>
    <cellStyle name="_Book1_Kh ql62 (2010) 11-09_KH 2012 (T3-2013)" xfId="473"/>
    <cellStyle name="_Book1_Kh ql62 (2010) 11-09_KH 2012 (T3-2013)_Kế hoạch 2013 T1-2014" xfId="474"/>
    <cellStyle name="_Book1_KH TPCP vung TNB (03-1-2012)" xfId="475"/>
    <cellStyle name="_Book1_Khung 2012" xfId="476"/>
    <cellStyle name="_Book1_kien giang 2" xfId="477"/>
    <cellStyle name="_Book1_KQXS" xfId="478"/>
    <cellStyle name="_Book1_phu luc tong ket tinh hinh TH giai doan 03-10 (ngay 30)" xfId="479"/>
    <cellStyle name="_Book1_phu luc tong ket tinh hinh TH giai doan 03-10 (ngay 30)_!1 1 bao cao giao KH ve HTCMT vung TNB   12-12-2011" xfId="480"/>
    <cellStyle name="_Book1_phu luc tong ket tinh hinh TH giai doan 03-10 (ngay 30)_KH TPCP vung TNB (03-1-2012)" xfId="481"/>
    <cellStyle name="_Book1_Ra soat KH von 2011 (Huy-11-11-11)" xfId="482"/>
    <cellStyle name="_Book1_Ra soat KH von 2011 (Huy-11-11-11) 2" xfId="483"/>
    <cellStyle name="_C.cong+B.luong-Sanluong" xfId="484"/>
    <cellStyle name="_C.cong+B.luong-Sanluong_Ban BTDD TDC" xfId="485"/>
    <cellStyle name="_C.cong+B.luong-Sanluong_Kế hoạch 2013 T1-2014" xfId="486"/>
    <cellStyle name="_C.cong+B.luong-Sanluong_KH 2012 (T3-2013)" xfId="487"/>
    <cellStyle name="_C.cong+B.luong-Sanluong_KH 2012 (T3-2013)_Kế hoạch 2013 T1-2014" xfId="488"/>
    <cellStyle name="_Chi ban coppy nam 2009 STC" xfId="489"/>
    <cellStyle name="_chi tieu CTMT 2012" xfId="490"/>
    <cellStyle name="_Chi tieu KH nam 2009" xfId="491"/>
    <cellStyle name="_Chi tieu KH nam 2009 2" xfId="492"/>
    <cellStyle name="_Chi tieu KH nam 2009_Ban BTDD TDC" xfId="493"/>
    <cellStyle name="_Chi tieu KH nam 2009_Bieu 1+3+5+6+9" xfId="494"/>
    <cellStyle name="_Chi tieu KH nam 2009_Bieu 1+3+5+6+9_Kế hoạch 2013 T1-2014" xfId="495"/>
    <cellStyle name="_Chi tieu KH nam 2009_Bieu huong dan dang ky von 2014 (tuan anh)-lan cuoi" xfId="496"/>
    <cellStyle name="_Chi tieu KH nam 2009_Bieu phan bo CT 135-CT(kem theo KHvon ĐT 1365)" xfId="497"/>
    <cellStyle name="_Chi tieu KH nam 2009_Kế hoạch 2013 T1-2014" xfId="498"/>
    <cellStyle name="_Chuẩn bị đầu tư 2011 (sep Hung)" xfId="499"/>
    <cellStyle name="_Chuẩn bị đầu tư 2011 (sep Hung)_Kế hoạch 2013 T1-2014" xfId="500"/>
    <cellStyle name="_Chuẩn bị đầu tư 2011 (sep Hung)_KH 2012 (T3-2013)" xfId="501"/>
    <cellStyle name="_Chuẩn bị đầu tư 2011 (sep Hung)_KH 2012 (T3-2013)_Kế hoạch 2013 T1-2014" xfId="502"/>
    <cellStyle name="_cong hang rao" xfId="503"/>
    <cellStyle name="_Copy of KH PHAN BO VON ĐỐI ỨNG NAM 2011 (30 TY phuong án gop WB)" xfId="504"/>
    <cellStyle name="_Copy of KH PHAN BO VON ĐỐI ỨNG NAM 2011 (30 TY phuong án gop WB)_Ban BTDD TDC" xfId="505"/>
    <cellStyle name="_Copy of KH PHAN BO VON ĐỐI ỨNG NAM 2011 (30 TY phuong án gop WB)_Kế hoạch 2013 T1-2014" xfId="506"/>
    <cellStyle name="_Copy of KH PHAN BO VON ĐỐI ỨNG NAM 2011 (30 TY phuong án gop WB)_KH 2012 (T3-2013)" xfId="507"/>
    <cellStyle name="_Copy of KH PHAN BO VON ĐỐI ỨNG NAM 2011 (30 TY phuong án gop WB)_KH 2012 (T3-2013)_Kế hoạch 2013 T1-2014" xfId="508"/>
    <cellStyle name="_dang vien mói" xfId="509"/>
    <cellStyle name="_Danh sach CBNV" xfId="510"/>
    <cellStyle name="_Danh Sach ho ngheo" xfId="511"/>
    <cellStyle name="_dien chieu sang" xfId="512"/>
    <cellStyle name="_DK KH 2009" xfId="513"/>
    <cellStyle name="_DK KH 2009_15_10_2013 BC nhu cau von doi ung ODA (2014-2016) ngay 15102013 Sua" xfId="514"/>
    <cellStyle name="_DK KH 2009_BC nhu cau von doi ung ODA nganh NN (BKH)" xfId="515"/>
    <cellStyle name="_DK KH 2009_BC nhu cau von doi ung ODA nganh NN (BKH)_05-12  KH trung han 2016-2020 - Liem Thinh edited" xfId="516"/>
    <cellStyle name="_DK KH 2009_BC nhu cau von doi ung ODA nganh NN (BKH)_Copy of 05-12  KH trung han 2016-2020 - Liem Thinh edited (1)" xfId="517"/>
    <cellStyle name="_DK KH 2009_BC Tai co cau (bieu TH)" xfId="518"/>
    <cellStyle name="_DK KH 2009_BC Tai co cau (bieu TH)_05-12  KH trung han 2016-2020 - Liem Thinh edited" xfId="519"/>
    <cellStyle name="_DK KH 2009_BC Tai co cau (bieu TH)_Copy of 05-12  KH trung han 2016-2020 - Liem Thinh edited (1)" xfId="520"/>
    <cellStyle name="_DK KH 2009_DK 2014-2015 final" xfId="521"/>
    <cellStyle name="_DK KH 2009_DK 2014-2015 final_05-12  KH trung han 2016-2020 - Liem Thinh edited" xfId="522"/>
    <cellStyle name="_DK KH 2009_DK 2014-2015 final_Copy of 05-12  KH trung han 2016-2020 - Liem Thinh edited (1)" xfId="523"/>
    <cellStyle name="_DK KH 2009_DK 2014-2015 new" xfId="524"/>
    <cellStyle name="_DK KH 2009_DK 2014-2015 new_05-12  KH trung han 2016-2020 - Liem Thinh edited" xfId="525"/>
    <cellStyle name="_DK KH 2009_DK 2014-2015 new_Copy of 05-12  KH trung han 2016-2020 - Liem Thinh edited (1)" xfId="526"/>
    <cellStyle name="_DK KH 2009_DK KH CBDT 2014 11-11-2013" xfId="527"/>
    <cellStyle name="_DK KH 2009_DK KH CBDT 2014 11-11-2013(1)" xfId="528"/>
    <cellStyle name="_DK KH 2009_DK KH CBDT 2014 11-11-2013(1)_05-12  KH trung han 2016-2020 - Liem Thinh edited" xfId="529"/>
    <cellStyle name="_DK KH 2009_DK KH CBDT 2014 11-11-2013(1)_Copy of 05-12  KH trung han 2016-2020 - Liem Thinh edited (1)" xfId="530"/>
    <cellStyle name="_DK KH 2009_DK KH CBDT 2014 11-11-2013_05-12  KH trung han 2016-2020 - Liem Thinh edited" xfId="531"/>
    <cellStyle name="_DK KH 2009_DK KH CBDT 2014 11-11-2013_Copy of 05-12  KH trung han 2016-2020 - Liem Thinh edited (1)" xfId="532"/>
    <cellStyle name="_DK KH 2009_KH 2011-2015" xfId="533"/>
    <cellStyle name="_DK KH 2009_tai co cau dau tu (tong hop)1" xfId="534"/>
    <cellStyle name="_DK KH 2010" xfId="535"/>
    <cellStyle name="_DK KH 2010 (BKH)" xfId="536"/>
    <cellStyle name="_DK KH 2010_15_10_2013 BC nhu cau von doi ung ODA (2014-2016) ngay 15102013 Sua" xfId="537"/>
    <cellStyle name="_DK KH 2010_BC nhu cau von doi ung ODA nganh NN (BKH)" xfId="538"/>
    <cellStyle name="_DK KH 2010_BC nhu cau von doi ung ODA nganh NN (BKH)_05-12  KH trung han 2016-2020 - Liem Thinh edited" xfId="539"/>
    <cellStyle name="_DK KH 2010_BC nhu cau von doi ung ODA nganh NN (BKH)_Copy of 05-12  KH trung han 2016-2020 - Liem Thinh edited (1)" xfId="540"/>
    <cellStyle name="_DK KH 2010_BC Tai co cau (bieu TH)" xfId="541"/>
    <cellStyle name="_DK KH 2010_BC Tai co cau (bieu TH)_05-12  KH trung han 2016-2020 - Liem Thinh edited" xfId="542"/>
    <cellStyle name="_DK KH 2010_BC Tai co cau (bieu TH)_Copy of 05-12  KH trung han 2016-2020 - Liem Thinh edited (1)" xfId="543"/>
    <cellStyle name="_DK KH 2010_DK 2014-2015 final" xfId="544"/>
    <cellStyle name="_DK KH 2010_DK 2014-2015 final_05-12  KH trung han 2016-2020 - Liem Thinh edited" xfId="545"/>
    <cellStyle name="_DK KH 2010_DK 2014-2015 final_Copy of 05-12  KH trung han 2016-2020 - Liem Thinh edited (1)" xfId="546"/>
    <cellStyle name="_DK KH 2010_DK 2014-2015 new" xfId="547"/>
    <cellStyle name="_DK KH 2010_DK 2014-2015 new_05-12  KH trung han 2016-2020 - Liem Thinh edited" xfId="548"/>
    <cellStyle name="_DK KH 2010_DK 2014-2015 new_Copy of 05-12  KH trung han 2016-2020 - Liem Thinh edited (1)" xfId="549"/>
    <cellStyle name="_DK KH 2010_DK KH CBDT 2014 11-11-2013" xfId="550"/>
    <cellStyle name="_DK KH 2010_DK KH CBDT 2014 11-11-2013(1)" xfId="551"/>
    <cellStyle name="_DK KH 2010_DK KH CBDT 2014 11-11-2013(1)_05-12  KH trung han 2016-2020 - Liem Thinh edited" xfId="552"/>
    <cellStyle name="_DK KH 2010_DK KH CBDT 2014 11-11-2013(1)_Copy of 05-12  KH trung han 2016-2020 - Liem Thinh edited (1)" xfId="553"/>
    <cellStyle name="_DK KH 2010_DK KH CBDT 2014 11-11-2013_05-12  KH trung han 2016-2020 - Liem Thinh edited" xfId="554"/>
    <cellStyle name="_DK KH 2010_DK KH CBDT 2014 11-11-2013_Copy of 05-12  KH trung han 2016-2020 - Liem Thinh edited (1)" xfId="555"/>
    <cellStyle name="_DK KH 2010_KH 2011-2015" xfId="556"/>
    <cellStyle name="_DK KH 2010_tai co cau dau tu (tong hop)1" xfId="557"/>
    <cellStyle name="_DK TPCP 2010" xfId="558"/>
    <cellStyle name="_DM 1" xfId="559"/>
    <cellStyle name="_DM 1 2" xfId="560"/>
    <cellStyle name="_DM 1_Ban BTDD TDC" xfId="561"/>
    <cellStyle name="_DM 1_Bieu 1+3+5+6+9" xfId="562"/>
    <cellStyle name="_DM 1_Bieu 1+3+5+6+9_Kế hoạch 2013 T1-2014" xfId="563"/>
    <cellStyle name="_DM 1_Bieu huong dan dang ky von 2014 (tuan anh)-lan cuoi" xfId="564"/>
    <cellStyle name="_DM 1_Bieu phan bo CT 135-CT(kem theo KHvon ĐT 1365)" xfId="565"/>
    <cellStyle name="_DM 1_Kế hoạch 2013 T1-2014" xfId="566"/>
    <cellStyle name="_DO-D1500-KHONG CO TRONG DT" xfId="567"/>
    <cellStyle name="_DO-D1500-KHONG CO TRONG DT_Ban BTDD TDC" xfId="568"/>
    <cellStyle name="_DO-D1500-KHONG CO TRONG DT_Kế hoạch 2013 T1-2014" xfId="569"/>
    <cellStyle name="_DO-D1500-KHONG CO TRONG DT_KH 2012 (T3-2013)" xfId="570"/>
    <cellStyle name="_DO-D1500-KHONG CO TRONG DT_KH 2012 (T3-2013)_Kế hoạch 2013 T1-2014" xfId="571"/>
    <cellStyle name="_Dong Thap" xfId="572"/>
    <cellStyle name="_DT 1751 Muong Khoa" xfId="573"/>
    <cellStyle name="_DT 1751 Muong Khoa_Ban BTDD TDC" xfId="574"/>
    <cellStyle name="_DT 1751 Muong Khoa_Bieu 1+3+5+6+9" xfId="575"/>
    <cellStyle name="_DT 1751 Muong Khoa_Bieu 1+3+5+6+9_Kế hoạch 2013 T1-2014" xfId="576"/>
    <cellStyle name="_DT 1751 Muong Khoa_Bieu huong dan dang ky von 2014 (tuan anh)-lan cuoi" xfId="577"/>
    <cellStyle name="_DT 1751 Muong Khoa_Bieu phan bo CT 135-CT(kem theo KHvon ĐT 1365)" xfId="578"/>
    <cellStyle name="_DT 1751 Muong Khoa_Kế hoạch 2013 T1-2014" xfId="579"/>
    <cellStyle name="_DT Nam vai" xfId="580"/>
    <cellStyle name="_DT Nam vai 2" xfId="581"/>
    <cellStyle name="_DT Nam vai_Ban BTDD TDC" xfId="582"/>
    <cellStyle name="_DT Nam vai_BC Ke hoạch 2012 9 thang (sua)" xfId="583"/>
    <cellStyle name="_DT Nam vai_BC Ke hoạch 2012 9 thang (sua)_Kế hoạch 2013 T1-2014" xfId="584"/>
    <cellStyle name="_DT Nam vai_Bieu 1+3+5+6+9" xfId="585"/>
    <cellStyle name="_DT Nam vai_Bieu 1+3+5+6+9_Kế hoạch 2013 T1-2014" xfId="586"/>
    <cellStyle name="_DT Nam vai_bieu ke hoach dau thau" xfId="587"/>
    <cellStyle name="_DT Nam vai_bieu ke hoach dau thau truong mam non SKH" xfId="588"/>
    <cellStyle name="_DT Nam vai_bieu ke hoach dau thau truong mam non SKH_Ban BTDD TDC" xfId="589"/>
    <cellStyle name="_DT Nam vai_bieu ke hoach dau thau truong mam non SKH_Bieu 1+3+5+6+9" xfId="590"/>
    <cellStyle name="_DT Nam vai_bieu ke hoach dau thau truong mam non SKH_Bieu 1+3+5+6+9_Kế hoạch 2013 T1-2014" xfId="591"/>
    <cellStyle name="_DT Nam vai_bieu ke hoach dau thau truong mam non SKH_Bieu huong dan dang ky von 2014 (tuan anh)-lan cuoi" xfId="592"/>
    <cellStyle name="_DT Nam vai_bieu ke hoach dau thau truong mam non SKH_Bieu phan bo CT 135-CT(kem theo KHvon ĐT 1365)" xfId="593"/>
    <cellStyle name="_DT Nam vai_bieu ke hoach dau thau truong mam non SKH_Kế hoạch 2013 T1-2014" xfId="594"/>
    <cellStyle name="_DT Nam vai_bieu ke hoach dau thau_Ban BTDD TDC" xfId="595"/>
    <cellStyle name="_DT Nam vai_bieu ke hoach dau thau_Bieu 1+3+5+6+9" xfId="596"/>
    <cellStyle name="_DT Nam vai_bieu ke hoach dau thau_Bieu 1+3+5+6+9_Kế hoạch 2013 T1-2014" xfId="597"/>
    <cellStyle name="_DT Nam vai_bieu ke hoach dau thau_Bieu huong dan dang ky von 2014 (tuan anh)-lan cuoi" xfId="598"/>
    <cellStyle name="_DT Nam vai_bieu ke hoach dau thau_Bieu phan bo CT 135-CT(kem theo KHvon ĐT 1365)" xfId="599"/>
    <cellStyle name="_DT Nam vai_bieu ke hoach dau thau_Kế hoạch 2013 T1-2014" xfId="600"/>
    <cellStyle name="_DT Nam vai_Book1" xfId="601"/>
    <cellStyle name="_DT Nam vai_Book1 2" xfId="602"/>
    <cellStyle name="_DT Nam vai_Book1_Ban BTDD TDC" xfId="603"/>
    <cellStyle name="_DT Nam vai_Book1_BC Ke hoạch 2012 9 thang (sua)" xfId="604"/>
    <cellStyle name="_DT Nam vai_Book1_BC Ke hoạch 2012 9 thang (sua)_Kế hoạch 2013 T1-2014" xfId="605"/>
    <cellStyle name="_DT Nam vai_Book1_Bieu 1+3+5+6+9" xfId="606"/>
    <cellStyle name="_DT Nam vai_Book1_Bieu 1+3+5+6+9_Kế hoạch 2013 T1-2014" xfId="607"/>
    <cellStyle name="_DT Nam vai_Book1_Kế hoạch 2013 T1-2014" xfId="608"/>
    <cellStyle name="_DT Nam vai_Book1_Xay dung KH 2013 (17-7)" xfId="609"/>
    <cellStyle name="_DT Nam vai_Book1_Xay dung KH 2013 (17-7)_Kế hoạch 2013 T1-2014" xfId="610"/>
    <cellStyle name="_DT Nam vai_Book1_Xay dung KH 2013 (Hung)" xfId="611"/>
    <cellStyle name="_DT Nam vai_Book1_Xay dung KH 2013 (Hung)_Kế hoạch 2013 T1-2014" xfId="612"/>
    <cellStyle name="_DT Nam vai_DTTD chieng chan Tham lai 29-9-2009" xfId="613"/>
    <cellStyle name="_DT Nam vai_DTTD chieng chan Tham lai 29-9-2009 2" xfId="614"/>
    <cellStyle name="_DT Nam vai_DTTD chieng chan Tham lai 29-9-2009_Ban BTDD TDC" xfId="615"/>
    <cellStyle name="_DT Nam vai_DTTD chieng chan Tham lai 29-9-2009_BC Ke hoạch 2012 9 thang (sua)" xfId="616"/>
    <cellStyle name="_DT Nam vai_DTTD chieng chan Tham lai 29-9-2009_BC Ke hoạch 2012 9 thang (sua)_Kế hoạch 2013 T1-2014" xfId="617"/>
    <cellStyle name="_DT Nam vai_DTTD chieng chan Tham lai 29-9-2009_Bieu 1+3+5+6+9" xfId="618"/>
    <cellStyle name="_DT Nam vai_DTTD chieng chan Tham lai 29-9-2009_Bieu 1+3+5+6+9_Kế hoạch 2013 T1-2014" xfId="619"/>
    <cellStyle name="_DT Nam vai_DTTD chieng chan Tham lai 29-9-2009_Kế hoạch 2013 T1-2014" xfId="620"/>
    <cellStyle name="_DT Nam vai_DTTD chieng chan Tham lai 29-9-2009_Xay dung KH 2013 (17-7)" xfId="621"/>
    <cellStyle name="_DT Nam vai_DTTD chieng chan Tham lai 29-9-2009_Xay dung KH 2013 (17-7)_Kế hoạch 2013 T1-2014" xfId="622"/>
    <cellStyle name="_DT Nam vai_DTTD chieng chan Tham lai 29-9-2009_Xay dung KH 2013 (Hung)" xfId="623"/>
    <cellStyle name="_DT Nam vai_DTTD chieng chan Tham lai 29-9-2009_Xay dung KH 2013 (Hung)_Kế hoạch 2013 T1-2014" xfId="624"/>
    <cellStyle name="_DT Nam vai_Ke hoach 2010 (theo doi 11-8-2010)" xfId="625"/>
    <cellStyle name="_DT Nam vai_Ke hoach 2010 (theo doi 11-8-2010)_Ban BTDD TDC" xfId="626"/>
    <cellStyle name="_DT Nam vai_Ke hoach 2010 (theo doi 11-8-2010)_Bieu 1+3+5+6+9" xfId="627"/>
    <cellStyle name="_DT Nam vai_Ke hoach 2010 (theo doi 11-8-2010)_Bieu 1+3+5+6+9_Kế hoạch 2013 T1-2014" xfId="628"/>
    <cellStyle name="_DT Nam vai_Ke hoach 2010 (theo doi 11-8-2010)_Bieu huong dan dang ky von 2014 (tuan anh)-lan cuoi" xfId="629"/>
    <cellStyle name="_DT Nam vai_Ke hoach 2010 (theo doi 11-8-2010)_Bieu phan bo CT 135-CT(kem theo KHvon ĐT 1365)" xfId="630"/>
    <cellStyle name="_DT Nam vai_Ke hoach 2010 (theo doi 11-8-2010)_Kế hoạch 2013 T1-2014" xfId="631"/>
    <cellStyle name="_DT Nam vai_Kế hoạch 2013 T1-2014" xfId="632"/>
    <cellStyle name="_DT Nam vai_ke hoach dau thau 30-6-2010" xfId="633"/>
    <cellStyle name="_DT Nam vai_ke hoach dau thau 30-6-2010_Ban BTDD TDC" xfId="634"/>
    <cellStyle name="_DT Nam vai_ke hoach dau thau 30-6-2010_Bieu 1+3+5+6+9" xfId="635"/>
    <cellStyle name="_DT Nam vai_ke hoach dau thau 30-6-2010_Bieu 1+3+5+6+9_Kế hoạch 2013 T1-2014" xfId="636"/>
    <cellStyle name="_DT Nam vai_ke hoach dau thau 30-6-2010_Bieu huong dan dang ky von 2014 (tuan anh)-lan cuoi" xfId="637"/>
    <cellStyle name="_DT Nam vai_ke hoach dau thau 30-6-2010_Bieu phan bo CT 135-CT(kem theo KHvon ĐT 1365)" xfId="638"/>
    <cellStyle name="_DT Nam vai_ke hoach dau thau 30-6-2010_Kế hoạch 2013 T1-2014" xfId="639"/>
    <cellStyle name="_DT Nam vai_QD ke hoach dau thau" xfId="640"/>
    <cellStyle name="_DT Nam vai_QD ke hoach dau thau_Ban BTDD TDC" xfId="641"/>
    <cellStyle name="_DT Nam vai_QD ke hoach dau thau_Bieu 1+3+5+6+9" xfId="642"/>
    <cellStyle name="_DT Nam vai_QD ke hoach dau thau_Bieu 1+3+5+6+9_Kế hoạch 2013 T1-2014" xfId="643"/>
    <cellStyle name="_DT Nam vai_QD ke hoach dau thau_Bieu huong dan dang ky von 2014 (tuan anh)-lan cuoi" xfId="644"/>
    <cellStyle name="_DT Nam vai_QD ke hoach dau thau_Bieu phan bo CT 135-CT(kem theo KHvon ĐT 1365)" xfId="645"/>
    <cellStyle name="_DT Nam vai_QD ke hoach dau thau_Kế hoạch 2013 T1-2014" xfId="646"/>
    <cellStyle name="_DT Nam vai_StartUp" xfId="647"/>
    <cellStyle name="_DT Nam vai_tinh toan hoang ha" xfId="648"/>
    <cellStyle name="_DT Nam vai_tinh toan hoang ha_Ban BTDD TDC" xfId="649"/>
    <cellStyle name="_DT Nam vai_tinh toan hoang ha_Bieu 1+3+5+6+9" xfId="650"/>
    <cellStyle name="_DT Nam vai_tinh toan hoang ha_Bieu 1+3+5+6+9_Kế hoạch 2013 T1-2014" xfId="651"/>
    <cellStyle name="_DT Nam vai_tinh toan hoang ha_Bieu huong dan dang ky von 2014 (tuan anh)-lan cuoi" xfId="652"/>
    <cellStyle name="_DT Nam vai_tinh toan hoang ha_Bieu phan bo CT 135-CT(kem theo KHvon ĐT 1365)" xfId="653"/>
    <cellStyle name="_DT Nam vai_tinh toan hoang ha_Kế hoạch 2013 T1-2014" xfId="654"/>
    <cellStyle name="_DT Nam vai_VB Di den 2013" xfId="655"/>
    <cellStyle name="_DT Nam vai_Xay dung KH 2013 (17-7)" xfId="656"/>
    <cellStyle name="_DT Nam vai_Xay dung KH 2013 (17-7)_Kế hoạch 2013 T1-2014" xfId="657"/>
    <cellStyle name="_DT Nam vai_Xay dung KH 2013 (Hung)" xfId="658"/>
    <cellStyle name="_DT Nam vai_Xay dung KH 2013 (Hung)_Kế hoạch 2013 T1-2014" xfId="659"/>
    <cellStyle name="_DT Nam vai_XDCSHT-999" xfId="660"/>
    <cellStyle name="_DT truong THPT  quyet thang tinh 04-3-09" xfId="661"/>
    <cellStyle name="_DTnha cong vu Dung C" xfId="662"/>
    <cellStyle name="_Du toan" xfId="663"/>
    <cellStyle name="_Du toan_Ban BTDD TDC" xfId="664"/>
    <cellStyle name="_Du toan_bieu ke hoach dau thau" xfId="665"/>
    <cellStyle name="_Du toan_bieu ke hoach dau thau truong mam non SKH" xfId="666"/>
    <cellStyle name="_Du toan_bieu ke hoach dau thau truong mam non SKH_Ban BTDD TDC" xfId="667"/>
    <cellStyle name="_Du toan_bieu ke hoach dau thau truong mam non SKH_Kế hoạch 2013 T1-2014" xfId="668"/>
    <cellStyle name="_Du toan_bieu ke hoach dau thau truong mam non SKH_KH 2012 (T3-2013)" xfId="669"/>
    <cellStyle name="_Du toan_bieu ke hoach dau thau truong mam non SKH_KH 2012 (T3-2013)_Kế hoạch 2013 T1-2014" xfId="670"/>
    <cellStyle name="_Du toan_bieu ke hoach dau thau_Ban BTDD TDC" xfId="671"/>
    <cellStyle name="_Du toan_bieu ke hoach dau thau_Kế hoạch 2013 T1-2014" xfId="672"/>
    <cellStyle name="_Du toan_bieu ke hoach dau thau_KH 2012 (T3-2013)" xfId="673"/>
    <cellStyle name="_Du toan_bieu ke hoach dau thau_KH 2012 (T3-2013)_Kế hoạch 2013 T1-2014" xfId="674"/>
    <cellStyle name="_Du toan_bieu tong hop lai kh von 2011 gui phong TH-KTDN" xfId="675"/>
    <cellStyle name="_Du toan_bieu tong hop lai kh von 2011 gui phong TH-KTDN_Ban BTDD TDC" xfId="676"/>
    <cellStyle name="_Du toan_bieu tong hop lai kh von 2011 gui phong TH-KTDN_Kế hoạch 2013 T1-2014" xfId="677"/>
    <cellStyle name="_Du toan_bieu tong hop lai kh von 2011 gui phong TH-KTDN_KH 2012 (T3-2013)" xfId="678"/>
    <cellStyle name="_Du toan_bieu tong hop lai kh von 2011 gui phong TH-KTDN_KH 2012 (T3-2013)_Kế hoạch 2013 T1-2014" xfId="679"/>
    <cellStyle name="_Du toan_Book1" xfId="680"/>
    <cellStyle name="_Du toan_Book1_Ban BTDD TDC" xfId="681"/>
    <cellStyle name="_Du toan_Book1_Bieu huong dan dang ky von 2014 (tuan anh)-lan cuoi" xfId="682"/>
    <cellStyle name="_Du toan_Book1_Bieu phan bo CT 135-CT(kem theo KHvon ĐT 1365)" xfId="683"/>
    <cellStyle name="_Du toan_Book1_Ke hoach 2010 (theo doi 11-8-2010)" xfId="684"/>
    <cellStyle name="_Du toan_Book1_Ke hoach 2010 (theo doi 11-8-2010)_Ban BTDD TDC" xfId="685"/>
    <cellStyle name="_Du toan_Book1_Ke hoach 2010 (theo doi 11-8-2010)_Kế hoạch 2013 T1-2014" xfId="686"/>
    <cellStyle name="_Du toan_Book1_Ke hoach 2010 (theo doi 11-8-2010)_KH 2012 (T3-2013)" xfId="687"/>
    <cellStyle name="_Du toan_Book1_Ke hoach 2010 (theo doi 11-8-2010)_KH 2012 (T3-2013)_Kế hoạch 2013 T1-2014" xfId="688"/>
    <cellStyle name="_Du toan_Book1_Kế hoạch 2013 T1-2014" xfId="689"/>
    <cellStyle name="_Du toan_Book1_ke hoach dau thau 30-6-2010" xfId="690"/>
    <cellStyle name="_Du toan_Book1_ke hoach dau thau 30-6-2010_Ban BTDD TDC" xfId="691"/>
    <cellStyle name="_Du toan_Book1_ke hoach dau thau 30-6-2010_Kế hoạch 2013 T1-2014" xfId="692"/>
    <cellStyle name="_Du toan_Book1_ke hoach dau thau 30-6-2010_KH 2012 (T3-2013)" xfId="693"/>
    <cellStyle name="_Du toan_Book1_ke hoach dau thau 30-6-2010_KH 2012 (T3-2013)_Kế hoạch 2013 T1-2014" xfId="694"/>
    <cellStyle name="_Du toan_Book1_KH 2012 (T3-2013)" xfId="695"/>
    <cellStyle name="_Du toan_Book1_KH 2012 (T3-2013)_Kế hoạch 2013 T1-2014" xfId="696"/>
    <cellStyle name="_Du toan_Book1_VB Di den 2013" xfId="697"/>
    <cellStyle name="_Du toan_Copy of KH PHAN BO VON ĐỐI ỨNG NAM 2011 (30 TY phuong án gop WB)" xfId="698"/>
    <cellStyle name="_Du toan_Copy of KH PHAN BO VON ĐỐI ỨNG NAM 2011 (30 TY phuong án gop WB)_Ban BTDD TDC" xfId="699"/>
    <cellStyle name="_Du toan_Copy of KH PHAN BO VON ĐỐI ỨNG NAM 2011 (30 TY phuong án gop WB)_Kế hoạch 2013 T1-2014" xfId="700"/>
    <cellStyle name="_Du toan_Copy of KH PHAN BO VON ĐỐI ỨNG NAM 2011 (30 TY phuong án gop WB)_KH 2012 (T3-2013)" xfId="701"/>
    <cellStyle name="_Du toan_Copy of KH PHAN BO VON ĐỐI ỨNG NAM 2011 (30 TY phuong án gop WB)_KH 2012 (T3-2013)_Kế hoạch 2013 T1-2014" xfId="702"/>
    <cellStyle name="_Du toan_DTTD chieng chan Tham lai 29-9-2009" xfId="703"/>
    <cellStyle name="_Du toan_DTTD chieng chan Tham lai 29-9-2009_Ban BTDD TDC" xfId="704"/>
    <cellStyle name="_Du toan_DTTD chieng chan Tham lai 29-9-2009_Kế hoạch 2013 T1-2014" xfId="705"/>
    <cellStyle name="_Du toan_DTTD chieng chan Tham lai 29-9-2009_KH 2012 (T3-2013)" xfId="706"/>
    <cellStyle name="_Du toan_DTTD chieng chan Tham lai 29-9-2009_KH 2012 (T3-2013)_Kế hoạch 2013 T1-2014" xfId="707"/>
    <cellStyle name="_Du toan_Du toan nuoc San Thang (GD2)" xfId="708"/>
    <cellStyle name="_Du toan_Du toan nuoc San Thang (GD2)_Ban BTDD TDC" xfId="709"/>
    <cellStyle name="_Du toan_Du toan nuoc San Thang (GD2)_Kế hoạch 2013 T1-2014" xfId="710"/>
    <cellStyle name="_Du toan_Du toan nuoc San Thang (GD2)_KH 2012 (T3-2013)" xfId="711"/>
    <cellStyle name="_Du toan_Du toan nuoc San Thang (GD2)_KH 2012 (T3-2013)_Kế hoạch 2013 T1-2014" xfId="712"/>
    <cellStyle name="_Du toan_Ke hoach 2010 (theo doi 11-8-2010)" xfId="713"/>
    <cellStyle name="_Du toan_Ke hoach 2010 (theo doi 11-8-2010)_Ban BTDD TDC" xfId="714"/>
    <cellStyle name="_Du toan_Ke hoach 2010 (theo doi 11-8-2010)_Kế hoạch 2013 T1-2014" xfId="715"/>
    <cellStyle name="_Du toan_Ke hoach 2010 (theo doi 11-8-2010)_KH 2012 (T3-2013)" xfId="716"/>
    <cellStyle name="_Du toan_Ke hoach 2010 (theo doi 11-8-2010)_KH 2012 (T3-2013)_Kế hoạch 2013 T1-2014" xfId="717"/>
    <cellStyle name="_Du toan_Kế hoạch 2013 T1-2014" xfId="718"/>
    <cellStyle name="_Du toan_ke hoach dau thau 30-6-2010" xfId="719"/>
    <cellStyle name="_Du toan_ke hoach dau thau 30-6-2010_Ban BTDD TDC" xfId="720"/>
    <cellStyle name="_Du toan_ke hoach dau thau 30-6-2010_Kế hoạch 2013 T1-2014" xfId="721"/>
    <cellStyle name="_Du toan_ke hoach dau thau 30-6-2010_KH 2012 (T3-2013)" xfId="722"/>
    <cellStyle name="_Du toan_ke hoach dau thau 30-6-2010_KH 2012 (T3-2013)_Kế hoạch 2013 T1-2014" xfId="723"/>
    <cellStyle name="_Du toan_KH 2012 (T3-2013)" xfId="724"/>
    <cellStyle name="_Du toan_KH 2012 (T3-2013)_Kế hoạch 2013 T1-2014" xfId="725"/>
    <cellStyle name="_Du toan_KH Von 2012 gui BKH 1" xfId="726"/>
    <cellStyle name="_Du toan_KH Von 2012 gui BKH 1_Ban BTDD TDC" xfId="727"/>
    <cellStyle name="_Du toan_KH Von 2012 gui BKH 1_Kế hoạch 2013 T1-2014" xfId="728"/>
    <cellStyle name="_Du toan_KH Von 2012 gui BKH 1_KH 2012 (T3-2013)" xfId="729"/>
    <cellStyle name="_Du toan_KH Von 2012 gui BKH 1_KH 2012 (T3-2013)_Kế hoạch 2013 T1-2014" xfId="730"/>
    <cellStyle name="_Du toan_KQXS" xfId="731"/>
    <cellStyle name="_Du toan_QD ke hoach dau thau" xfId="732"/>
    <cellStyle name="_Du toan_QD ke hoach dau thau_Ban BTDD TDC" xfId="733"/>
    <cellStyle name="_Du toan_QD ke hoach dau thau_Kế hoạch 2013 T1-2014" xfId="734"/>
    <cellStyle name="_Du toan_QD ke hoach dau thau_KH 2012 (T3-2013)" xfId="735"/>
    <cellStyle name="_Du toan_QD ke hoach dau thau_KH 2012 (T3-2013)_Kế hoạch 2013 T1-2014" xfId="736"/>
    <cellStyle name="_Du toan_StartUp" xfId="737"/>
    <cellStyle name="_Du toan_tinh toan hoang ha" xfId="738"/>
    <cellStyle name="_Du toan_tinh toan hoang ha_Ban BTDD TDC" xfId="739"/>
    <cellStyle name="_Du toan_tinh toan hoang ha_Kế hoạch 2013 T1-2014" xfId="740"/>
    <cellStyle name="_Du toan_tinh toan hoang ha_KH 2012 (T3-2013)" xfId="741"/>
    <cellStyle name="_Du toan_tinh toan hoang ha_KH 2012 (T3-2013)_Kế hoạch 2013 T1-2014" xfId="742"/>
    <cellStyle name="_Du toan_Tong von ĐTPT" xfId="743"/>
    <cellStyle name="_Du toan_Tong von ĐTPT_Ban BTDD TDC" xfId="744"/>
    <cellStyle name="_Du toan_Tong von ĐTPT_Kế hoạch 2013 T1-2014" xfId="745"/>
    <cellStyle name="_Du toan_Tong von ĐTPT_KH 2012 (T3-2013)" xfId="746"/>
    <cellStyle name="_Du toan_Tong von ĐTPT_KH 2012 (T3-2013)_Kế hoạch 2013 T1-2014" xfId="747"/>
    <cellStyle name="_DUTOAN goi 20(PTNT)" xfId="748"/>
    <cellStyle name="_DUTOAN goi 20(PTNT) 2" xfId="749"/>
    <cellStyle name="_DUTOAN goi 20(PTNT)_Ban BTDD TDC" xfId="750"/>
    <cellStyle name="_DUTOAN goi 20(PTNT)_Bieu 1+3+5+6+9" xfId="751"/>
    <cellStyle name="_DUTOAN goi 20(PTNT)_Bieu 1+3+5+6+9_Kế hoạch 2013 T1-2014" xfId="752"/>
    <cellStyle name="_DUTOAN goi 20(PTNT)_Bieu huong dan dang ky von 2014 (tuan anh)-lan cuoi" xfId="753"/>
    <cellStyle name="_DUTOAN goi 20(PTNT)_Bieu phan bo CT 135-CT(kem theo KHvon ĐT 1365)" xfId="754"/>
    <cellStyle name="_DUTOAN goi 20(PTNT)_Kế hoạch 2013 T1-2014" xfId="755"/>
    <cellStyle name="_DuToan92009Luong650" xfId="756"/>
    <cellStyle name="_DuToan92009Luong650 2" xfId="757"/>
    <cellStyle name="_DuToan92009Luong650_Ban BTDD TDC" xfId="758"/>
    <cellStyle name="_DuToan92009Luong650_Bieu 1+3+5+6+9" xfId="759"/>
    <cellStyle name="_DuToan92009Luong650_Bieu 1+3+5+6+9_Kế hoạch 2013 T1-2014" xfId="760"/>
    <cellStyle name="_DuToan92009Luong650_Bieu huong dan dang ky von 2014 (tuan anh)-lan cuoi" xfId="761"/>
    <cellStyle name="_DuToan92009Luong650_Bieu phan bo CT 135-CT(kem theo KHvon ĐT 1365)" xfId="762"/>
    <cellStyle name="_DuToan92009Luong650_Kế hoạch 2013 T1-2014" xfId="763"/>
    <cellStyle name="_Duyet TK thay đôi" xfId="764"/>
    <cellStyle name="_Duyet TK thay đôi 2" xfId="765"/>
    <cellStyle name="_Duyet TK thay đôi_!1 1 bao cao giao KH ve HTCMT vung TNB   12-12-2011" xfId="766"/>
    <cellStyle name="_Duyet TK thay đôi_Ban BTDD TDC" xfId="767"/>
    <cellStyle name="_Duyet TK thay đôi_Bieu 1+3+5+6+9" xfId="768"/>
    <cellStyle name="_Duyet TK thay đôi_Bieu 1+3+5+6+9_Kế hoạch 2013 T1-2014" xfId="769"/>
    <cellStyle name="_Duyet TK thay đôi_Bieu huong dan dang ky von 2014 (tuan anh)-lan cuoi" xfId="770"/>
    <cellStyle name="_Duyet TK thay đôi_Bieu phan bo CT 135-CT(kem theo KHvon ĐT 1365)" xfId="771"/>
    <cellStyle name="_Duyet TK thay đôi_Bieu4HTMT" xfId="772"/>
    <cellStyle name="_Duyet TK thay đôi_Bieu4HTMT_!1 1 bao cao giao KH ve HTCMT vung TNB   12-12-2011" xfId="773"/>
    <cellStyle name="_Duyet TK thay đôi_Bieu4HTMT_KH TPCP vung TNB (03-1-2012)" xfId="774"/>
    <cellStyle name="_Duyet TK thay đôi_Kế hoạch 2013 T1-2014" xfId="775"/>
    <cellStyle name="_Duyet TK thay đôi_KH TPCP vung TNB (03-1-2012)" xfId="776"/>
    <cellStyle name="_F4-6" xfId="777"/>
    <cellStyle name="_F4-6 2" xfId="778"/>
    <cellStyle name="_F4-6_Ban BTDD TDC" xfId="779"/>
    <cellStyle name="_F4-6_Bieu 1+3+5+6+9" xfId="780"/>
    <cellStyle name="_F4-6_Bieu 1+3+5+6+9_Kế hoạch 2013 T1-2014" xfId="781"/>
    <cellStyle name="_F4-6_Bieu huong dan dang ky von 2014 (tuan anh)-lan cuoi" xfId="782"/>
    <cellStyle name="_F4-6_Bieu phan bo CT 135-CT(kem theo KHvon ĐT 1365)" xfId="783"/>
    <cellStyle name="_F4-6_Kế hoạch 2013 T1-2014" xfId="784"/>
    <cellStyle name="_GOITHAUSO2" xfId="785"/>
    <cellStyle name="_GOITHAUSO2_Ban BTDD TDC" xfId="786"/>
    <cellStyle name="_GOITHAUSO2_Kế hoạch 2013 T1-2014" xfId="787"/>
    <cellStyle name="_GOITHAUSO2_KH 2012 (T3-2013)" xfId="788"/>
    <cellStyle name="_GOITHAUSO2_KH 2012 (T3-2013)_Kế hoạch 2013 T1-2014" xfId="789"/>
    <cellStyle name="_GOITHAUSO3" xfId="790"/>
    <cellStyle name="_GOITHAUSO3_Ban BTDD TDC" xfId="791"/>
    <cellStyle name="_GOITHAUSO3_Kế hoạch 2013 T1-2014" xfId="792"/>
    <cellStyle name="_GOITHAUSO3_KH 2012 (T3-2013)" xfId="793"/>
    <cellStyle name="_GOITHAUSO3_KH 2012 (T3-2013)_Kế hoạch 2013 T1-2014" xfId="794"/>
    <cellStyle name="_GOITHAUSO4" xfId="795"/>
    <cellStyle name="_GOITHAUSO4_Ban BTDD TDC" xfId="796"/>
    <cellStyle name="_GOITHAUSO4_Kế hoạch 2013 T1-2014" xfId="797"/>
    <cellStyle name="_GOITHAUSO4_KH 2012 (T3-2013)" xfId="798"/>
    <cellStyle name="_GOITHAUSO4_KH 2012 (T3-2013)_Kế hoạch 2013 T1-2014" xfId="799"/>
    <cellStyle name="_GPMB-TDC TINH 25-7" xfId="800"/>
    <cellStyle name="_GTGT 2003" xfId="801"/>
    <cellStyle name="_Gui Phai TTra TRUONG PTTH Ka Lang Hieu bo+Phu 17-8-09-" xfId="802"/>
    <cellStyle name="_Gui VU KH 5-5-09" xfId="803"/>
    <cellStyle name="_Gui VU KH 5-5-09_05-12  KH trung han 2016-2020 - Liem Thinh edited" xfId="804"/>
    <cellStyle name="_Gui VU KH 5-5-09_Copy of 05-12  KH trung han 2016-2020 - Liem Thinh edited (1)" xfId="805"/>
    <cellStyle name="_Gui VU KH 5-5-09_KH TPCP 2016-2020 (tong hop)" xfId="806"/>
    <cellStyle name="_HaHoa_TDT_DienCSang" xfId="807"/>
    <cellStyle name="_HaHoa_TDT_DienCSang 2" xfId="808"/>
    <cellStyle name="_HaHoa_TDT_DienCSang_Ban BTDD TDC" xfId="809"/>
    <cellStyle name="_HaHoa_TDT_DienCSang_Kế hoạch 2013 T1-2014" xfId="810"/>
    <cellStyle name="_HaHoa_TDT_DienCSang_KH 2012 (T3-2013)" xfId="811"/>
    <cellStyle name="_HaHoa_TDT_DienCSang_KH 2012 (T3-2013)_Kế hoạch 2013 T1-2014" xfId="812"/>
    <cellStyle name="_HaHoa19-5-07" xfId="813"/>
    <cellStyle name="_HaHoa19-5-07 2" xfId="814"/>
    <cellStyle name="_HaHoa19-5-07_Ban BTDD TDC" xfId="815"/>
    <cellStyle name="_HaHoa19-5-07_Kế hoạch 2013 T1-2014" xfId="816"/>
    <cellStyle name="_HaHoa19-5-07_KH 2012 (T3-2013)" xfId="817"/>
    <cellStyle name="_HaHoa19-5-07_KH 2012 (T3-2013)_Kế hoạch 2013 T1-2014" xfId="818"/>
    <cellStyle name="_ho_so_chua_QT-04-01-2015" xfId="819"/>
    <cellStyle name="_Huong CHI tieu Nhiem vu CTMTQG 2014(1)" xfId="820"/>
    <cellStyle name="_IN" xfId="821"/>
    <cellStyle name="_IN_!1 1 bao cao giao KH ve HTCMT vung TNB   12-12-2011" xfId="822"/>
    <cellStyle name="_IN_KH TPCP vung TNB (03-1-2012)" xfId="823"/>
    <cellStyle name="_Ke hoach 2010 ngay 14.4.10" xfId="824"/>
    <cellStyle name="_Ke hoach 2010 ngay 14.4.10 2" xfId="825"/>
    <cellStyle name="_Ke hoach 2010 ngay 14.4.10_Ban BTDD TDC" xfId="826"/>
    <cellStyle name="_Ke hoach 2010 ngay 14.4.10_Bieu 1+3+5+6+9" xfId="827"/>
    <cellStyle name="_Ke hoach 2010 ngay 14.4.10_Bieu 1+3+5+6+9_Kế hoạch 2013 T1-2014" xfId="828"/>
    <cellStyle name="_Ke hoach 2010 ngay 14.4.10_Bieu huong dan dang ky von 2014 (tuan anh)-lan cuoi" xfId="829"/>
    <cellStyle name="_Ke hoach 2010 ngay 14.4.10_Bieu phan bo CT 135-CT(kem theo KHvon ĐT 1365)" xfId="830"/>
    <cellStyle name="_Ke hoach 2010 ngay 14.4.10_Kế hoạch 2013 T1-2014" xfId="831"/>
    <cellStyle name="_x0001__Kế hoạch 2013 T1-2014" xfId="832"/>
    <cellStyle name="_KE KHAI THUE GTGT 2004" xfId="833"/>
    <cellStyle name="_KE KHAI THUE GTGT 2004_BCTC2004" xfId="834"/>
    <cellStyle name="_KH 2009" xfId="835"/>
    <cellStyle name="_KH 2009_15_10_2013 BC nhu cau von doi ung ODA (2014-2016) ngay 15102013 Sua" xfId="836"/>
    <cellStyle name="_KH 2009_BC nhu cau von doi ung ODA nganh NN (BKH)" xfId="837"/>
    <cellStyle name="_KH 2009_BC nhu cau von doi ung ODA nganh NN (BKH)_05-12  KH trung han 2016-2020 - Liem Thinh edited" xfId="838"/>
    <cellStyle name="_KH 2009_BC nhu cau von doi ung ODA nganh NN (BKH)_Copy of 05-12  KH trung han 2016-2020 - Liem Thinh edited (1)" xfId="839"/>
    <cellStyle name="_KH 2009_BC Tai co cau (bieu TH)" xfId="840"/>
    <cellStyle name="_KH 2009_BC Tai co cau (bieu TH)_05-12  KH trung han 2016-2020 - Liem Thinh edited" xfId="841"/>
    <cellStyle name="_KH 2009_BC Tai co cau (bieu TH)_Copy of 05-12  KH trung han 2016-2020 - Liem Thinh edited (1)" xfId="842"/>
    <cellStyle name="_KH 2009_DK 2014-2015 final" xfId="843"/>
    <cellStyle name="_KH 2009_DK 2014-2015 final_05-12  KH trung han 2016-2020 - Liem Thinh edited" xfId="844"/>
    <cellStyle name="_KH 2009_DK 2014-2015 final_Copy of 05-12  KH trung han 2016-2020 - Liem Thinh edited (1)" xfId="845"/>
    <cellStyle name="_KH 2009_DK 2014-2015 new" xfId="846"/>
    <cellStyle name="_KH 2009_DK 2014-2015 new_05-12  KH trung han 2016-2020 - Liem Thinh edited" xfId="847"/>
    <cellStyle name="_KH 2009_DK 2014-2015 new_Copy of 05-12  KH trung han 2016-2020 - Liem Thinh edited (1)" xfId="848"/>
    <cellStyle name="_KH 2009_DK KH CBDT 2014 11-11-2013" xfId="849"/>
    <cellStyle name="_KH 2009_DK KH CBDT 2014 11-11-2013(1)" xfId="850"/>
    <cellStyle name="_KH 2009_DK KH CBDT 2014 11-11-2013(1)_05-12  KH trung han 2016-2020 - Liem Thinh edited" xfId="851"/>
    <cellStyle name="_KH 2009_DK KH CBDT 2014 11-11-2013(1)_Copy of 05-12  KH trung han 2016-2020 - Liem Thinh edited (1)" xfId="852"/>
    <cellStyle name="_KH 2009_DK KH CBDT 2014 11-11-2013_05-12  KH trung han 2016-2020 - Liem Thinh edited" xfId="853"/>
    <cellStyle name="_KH 2009_DK KH CBDT 2014 11-11-2013_Copy of 05-12  KH trung han 2016-2020 - Liem Thinh edited (1)" xfId="854"/>
    <cellStyle name="_KH 2009_KH 2011-2015" xfId="855"/>
    <cellStyle name="_KH 2009_tai co cau dau tu (tong hop)1" xfId="856"/>
    <cellStyle name="_x0001__KH 2012 (T3-2013)" xfId="857"/>
    <cellStyle name="_x0001__KH 2012 (T3-2013)_Kế hoạch 2013 T1-2014" xfId="858"/>
    <cellStyle name="_KH 2012 (TPCP) Bac Lieu (25-12-2011)" xfId="859"/>
    <cellStyle name="_Kh ql62 (2010) 11-09" xfId="860"/>
    <cellStyle name="_Kh ql62 (2010) 11-09_Ban BTDD TDC" xfId="861"/>
    <cellStyle name="_Kh ql62 (2010) 11-09_Kế hoạch 2013 T1-2014" xfId="862"/>
    <cellStyle name="_Kh ql62 (2010) 11-09_KH 2012 (T3-2013)" xfId="863"/>
    <cellStyle name="_Kh ql62 (2010) 11-09_KH 2012 (T3-2013)_Kế hoạch 2013 T1-2014" xfId="864"/>
    <cellStyle name="_KH TPCP 2010 17-3-10" xfId="865"/>
    <cellStyle name="_KH TPCP vung TNB (03-1-2012)" xfId="866"/>
    <cellStyle name="_KH ung von cap bach 2009-Cuc NTTS de nghi (sua)" xfId="867"/>
    <cellStyle name="_KH.DTC.gd2016-2020 tinh (T2-2015)" xfId="868"/>
    <cellStyle name="_Khung 2012" xfId="869"/>
    <cellStyle name="_Khung nam 2010" xfId="870"/>
    <cellStyle name="_x0001__kien giang 2" xfId="871"/>
    <cellStyle name="_KQXS" xfId="872"/>
    <cellStyle name="_KT (2)" xfId="873"/>
    <cellStyle name="_KT (2) 2" xfId="874"/>
    <cellStyle name="_KT (2)_05-12  KH trung han 2016-2020 - Liem Thinh edited" xfId="875"/>
    <cellStyle name="_KT (2)_1" xfId="876"/>
    <cellStyle name="_KT (2)_1 2" xfId="877"/>
    <cellStyle name="_KT (2)_1_05-12  KH trung han 2016-2020 - Liem Thinh edited" xfId="878"/>
    <cellStyle name="_KT (2)_1_Ban BTDD TDC" xfId="879"/>
    <cellStyle name="_KT (2)_1_Copy of 05-12  KH trung han 2016-2020 - Liem Thinh edited (1)" xfId="880"/>
    <cellStyle name="_KT (2)_1_Kế hoạch 2013 T1-2014" xfId="881"/>
    <cellStyle name="_KT (2)_1_KH 2012 (T3-2013)" xfId="882"/>
    <cellStyle name="_KT (2)_1_KH 2012 (T3-2013)_Kế hoạch 2013 T1-2014" xfId="883"/>
    <cellStyle name="_KT (2)_1_KH TPCP 2016-2020 (tong hop)" xfId="884"/>
    <cellStyle name="_KT (2)_1_Lora-tungchau" xfId="885"/>
    <cellStyle name="_KT (2)_1_Lora-tungchau 2" xfId="886"/>
    <cellStyle name="_KT (2)_1_Lora-tungchau_05-12  KH trung han 2016-2020 - Liem Thinh edited" xfId="887"/>
    <cellStyle name="_KT (2)_1_Lora-tungchau_Copy of 05-12  KH trung han 2016-2020 - Liem Thinh edited (1)" xfId="888"/>
    <cellStyle name="_KT (2)_1_Lora-tungchau_KH TPCP 2016-2020 (tong hop)" xfId="889"/>
    <cellStyle name="_KT (2)_1_Qt-HT3PQ1(CauKho)" xfId="890"/>
    <cellStyle name="_KT (2)_2" xfId="891"/>
    <cellStyle name="_KT (2)_2_Ban BTDD TDC" xfId="892"/>
    <cellStyle name="_KT (2)_2_Kế hoạch 2013 T1-2014" xfId="893"/>
    <cellStyle name="_KT (2)_2_KH 2012 (T3-2013)" xfId="894"/>
    <cellStyle name="_KT (2)_2_KH 2012 (T3-2013)_Kế hoạch 2013 T1-2014" xfId="895"/>
    <cellStyle name="_KT (2)_2_TG-TH" xfId="896"/>
    <cellStyle name="_KT (2)_2_TG-TH 2" xfId="897"/>
    <cellStyle name="_KT (2)_2_TG-TH_05-12  KH trung han 2016-2020 - Liem Thinh edited" xfId="898"/>
    <cellStyle name="_KT (2)_2_TG-TH_ApGiaVatTu_cayxanh_latgach" xfId="899"/>
    <cellStyle name="_KT (2)_2_TG-TH_Ban BTDD TDC" xfId="900"/>
    <cellStyle name="_KT (2)_2_TG-TH_BANG TONG HOP TINH HINH THANH QUYET TOAN (MOI I)" xfId="901"/>
    <cellStyle name="_KT (2)_2_TG-TH_BANG TONG HOP TINH HINH THANH QUYET TOAN (MOI I)_Ban BTDD TDC" xfId="902"/>
    <cellStyle name="_KT (2)_2_TG-TH_BANG TONG HOP TINH HINH THANH QUYET TOAN (MOI I)_Kế hoạch 2013 T1-2014" xfId="903"/>
    <cellStyle name="_KT (2)_2_TG-TH_BANG TONG HOP TINH HINH THANH QUYET TOAN (MOI I)_KH 2012 (T3-2013)" xfId="904"/>
    <cellStyle name="_KT (2)_2_TG-TH_BANG TONG HOP TINH HINH THANH QUYET TOAN (MOI I)_KH 2012 (T3-2013)_Kế hoạch 2013 T1-2014" xfId="905"/>
    <cellStyle name="_KT (2)_2_TG-TH_BAO CAO KLCT PT2000" xfId="906"/>
    <cellStyle name="_KT (2)_2_TG-TH_BAO CAO PT2000" xfId="907"/>
    <cellStyle name="_KT (2)_2_TG-TH_BAO CAO PT2000_Book1" xfId="908"/>
    <cellStyle name="_KT (2)_2_TG-TH_Bao cao XDCB 2001 - T11 KH dieu chinh 20-11-THAI" xfId="909"/>
    <cellStyle name="_KT (2)_2_TG-TH_BAO GIA NGAY 24-10-08 (co dam)" xfId="910"/>
    <cellStyle name="_KT (2)_2_TG-TH_BAO GIA NGAY 24-10-08 (co dam)_Ban BTDD TDC" xfId="911"/>
    <cellStyle name="_KT (2)_2_TG-TH_BAO GIA NGAY 24-10-08 (co dam)_Kế hoạch 2013 T1-2014" xfId="912"/>
    <cellStyle name="_KT (2)_2_TG-TH_BAO GIA NGAY 24-10-08 (co dam)_KH 2012 (T3-2013)" xfId="913"/>
    <cellStyle name="_KT (2)_2_TG-TH_BAO GIA NGAY 24-10-08 (co dam)_KH 2012 (T3-2013)_Kế hoạch 2013 T1-2014" xfId="914"/>
    <cellStyle name="_KT (2)_2_TG-TH_BC  NAM 2007" xfId="915"/>
    <cellStyle name="_KT (2)_2_TG-TH_BC CV 6403 BKHĐT" xfId="916"/>
    <cellStyle name="_KT (2)_2_TG-TH_BC NQ11-CP - chinh sua lai" xfId="917"/>
    <cellStyle name="_KT (2)_2_TG-TH_BC NQ11-CP-Quynh sau bieu so3" xfId="918"/>
    <cellStyle name="_KT (2)_2_TG-TH_BC_NQ11-CP_-_Thao_sua_lai" xfId="919"/>
    <cellStyle name="_KT (2)_2_TG-TH_Bieu huong dan dang ky von 2014 (tuan anh)-lan cuoi" xfId="920"/>
    <cellStyle name="_KT (2)_2_TG-TH_Bieu mau cong trinh khoi cong moi 3-4" xfId="921"/>
    <cellStyle name="_KT (2)_2_TG-TH_Bieu phan bo CT 135-CT(kem theo KHvon ĐT 1365)" xfId="922"/>
    <cellStyle name="_KT (2)_2_TG-TH_BIỂU TỔNG HỢP LẦN CUỐI SỬA THEO NGHI QUYẾT SỐ 81" xfId="923"/>
    <cellStyle name="_KT (2)_2_TG-TH_Bieu3ODA" xfId="924"/>
    <cellStyle name="_KT (2)_2_TG-TH_Bieu3ODA_1" xfId="925"/>
    <cellStyle name="_KT (2)_2_TG-TH_Bieu4HTMT" xfId="926"/>
    <cellStyle name="_KT (2)_2_TG-TH_bieumau 1" xfId="927"/>
    <cellStyle name="_KT (2)_2_TG-TH_bo sung von KCH nam 2010 va Du an tre kho khan" xfId="928"/>
    <cellStyle name="_KT (2)_2_TG-TH_Book1" xfId="929"/>
    <cellStyle name="_KT (2)_2_TG-TH_Book1 2" xfId="930"/>
    <cellStyle name="_KT (2)_2_TG-TH_Book1_1" xfId="931"/>
    <cellStyle name="_KT (2)_2_TG-TH_Book1_1 2" xfId="932"/>
    <cellStyle name="_KT (2)_2_TG-TH_Book1_1_Ban BTDD TDC" xfId="933"/>
    <cellStyle name="_KT (2)_2_TG-TH_Book1_1_BC CV 6403 BKHĐT" xfId="934"/>
    <cellStyle name="_KT (2)_2_TG-TH_Book1_1_Bieu mau cong trinh khoi cong moi 3-4" xfId="935"/>
    <cellStyle name="_KT (2)_2_TG-TH_Book1_1_Bieu3ODA" xfId="936"/>
    <cellStyle name="_KT (2)_2_TG-TH_Book1_1_Bieu4HTMT" xfId="937"/>
    <cellStyle name="_KT (2)_2_TG-TH_Book1_1_Book1" xfId="938"/>
    <cellStyle name="_KT (2)_2_TG-TH_Book1_1_Kế hoạch 2013 T1-2014" xfId="939"/>
    <cellStyle name="_KT (2)_2_TG-TH_Book1_1_KH 2012 (T3-2013)" xfId="940"/>
    <cellStyle name="_KT (2)_2_TG-TH_Book1_1_KH 2012 (T3-2013)_Kế hoạch 2013 T1-2014" xfId="941"/>
    <cellStyle name="_KT (2)_2_TG-TH_Book1_1_Luy ke von ung nam 2011 -Thoa gui ngay 12-8-2012" xfId="942"/>
    <cellStyle name="_KT (2)_2_TG-TH_Book1_2" xfId="943"/>
    <cellStyle name="_KT (2)_2_TG-TH_Book1_2 2" xfId="944"/>
    <cellStyle name="_KT (2)_2_TG-TH_Book1_2_BC CV 6403 BKHĐT" xfId="945"/>
    <cellStyle name="_KT (2)_2_TG-TH_Book1_2_Bieu3ODA" xfId="946"/>
    <cellStyle name="_KT (2)_2_TG-TH_Book1_2_Luy ke von ung nam 2011 -Thoa gui ngay 12-8-2012" xfId="947"/>
    <cellStyle name="_KT (2)_2_TG-TH_Book1_3" xfId="948"/>
    <cellStyle name="_KT (2)_2_TG-TH_Book1_3 2" xfId="949"/>
    <cellStyle name="_KT (2)_2_TG-TH_Book1_4" xfId="950"/>
    <cellStyle name="_KT (2)_2_TG-TH_Book1_Ban BTDD TDC" xfId="951"/>
    <cellStyle name="_KT (2)_2_TG-TH_Book1_BC CV 6403 BKHĐT" xfId="952"/>
    <cellStyle name="_KT (2)_2_TG-TH_Book1_Bieu mau cong trinh khoi cong moi 3-4" xfId="953"/>
    <cellStyle name="_KT (2)_2_TG-TH_Book1_Bieu3ODA" xfId="954"/>
    <cellStyle name="_KT (2)_2_TG-TH_Book1_Bieu4HTMT" xfId="955"/>
    <cellStyle name="_KT (2)_2_TG-TH_Book1_bo sung von KCH nam 2010 va Du an tre kho khan" xfId="956"/>
    <cellStyle name="_KT (2)_2_TG-TH_Book1_Book1" xfId="957"/>
    <cellStyle name="_KT (2)_2_TG-TH_Book1_danh muc chuan bi dau tu 2011 ngay 07-6-2011" xfId="958"/>
    <cellStyle name="_KT (2)_2_TG-TH_Book1_Danh muc pbo nguon von XSKT, XDCB nam 2009 chuyen qua nam 2010" xfId="959"/>
    <cellStyle name="_KT (2)_2_TG-TH_Book1_dieu chinh KH 2011 ngay 26-5-2011111" xfId="960"/>
    <cellStyle name="_KT (2)_2_TG-TH_Book1_DS KCH PHAN BO VON NSDP NAM 2010" xfId="961"/>
    <cellStyle name="_KT (2)_2_TG-TH_Book1_giao KH 2011 ngay 10-12-2010" xfId="962"/>
    <cellStyle name="_KT (2)_2_TG-TH_Book1_Kế hoạch 2013 T1-2014" xfId="963"/>
    <cellStyle name="_KT (2)_2_TG-TH_Book1_KH 2012 (T3-2013)" xfId="964"/>
    <cellStyle name="_KT (2)_2_TG-TH_Book1_KH 2012 (T3-2013)_Kế hoạch 2013 T1-2014" xfId="965"/>
    <cellStyle name="_KT (2)_2_TG-TH_Book1_Luy ke von ung nam 2011 -Thoa gui ngay 12-8-2012" xfId="966"/>
    <cellStyle name="_KT (2)_2_TG-TH_CAU Khanh Nam(Thi Cong)" xfId="967"/>
    <cellStyle name="_KT (2)_2_TG-TH_CAU Khanh Nam(Thi Cong)_Ban BTDD TDC" xfId="968"/>
    <cellStyle name="_KT (2)_2_TG-TH_CAU Khanh Nam(Thi Cong)_Kế hoạch 2013 T1-2014" xfId="969"/>
    <cellStyle name="_KT (2)_2_TG-TH_CAU Khanh Nam(Thi Cong)_KH 2012 (T3-2013)" xfId="970"/>
    <cellStyle name="_KT (2)_2_TG-TH_CAU Khanh Nam(Thi Cong)_KH 2012 (T3-2013)_Kế hoạch 2013 T1-2014" xfId="971"/>
    <cellStyle name="_KT (2)_2_TG-TH_ChiHuong_ApGia" xfId="972"/>
    <cellStyle name="_KT (2)_2_TG-TH_CoCauPhi (version 1)" xfId="973"/>
    <cellStyle name="_KT (2)_2_TG-TH_Copy of 05-12  KH trung han 2016-2020 - Liem Thinh edited (1)" xfId="974"/>
    <cellStyle name="_KT (2)_2_TG-TH_danh muc chuan bi dau tu 2011 ngay 07-6-2011" xfId="975"/>
    <cellStyle name="_KT (2)_2_TG-TH_Danh muc pbo nguon von XSKT, XDCB nam 2009 chuyen qua nam 2010" xfId="976"/>
    <cellStyle name="_KT (2)_2_TG-TH_DAU NOI PL-CL TAI PHU LAMHC" xfId="977"/>
    <cellStyle name="_KT (2)_2_TG-TH_Điện chiếu sáng Phong Thổ.02.03.2011" xfId="978"/>
    <cellStyle name="_KT (2)_2_TG-TH_dieu chinh KH 2011 ngay 26-5-2011111" xfId="979"/>
    <cellStyle name="_KT (2)_2_TG-TH_DS KCH PHAN BO VON NSDP NAM 2010" xfId="980"/>
    <cellStyle name="_KT (2)_2_TG-TH_DTCDT MR.2N110.HOCMON.TDTOAN.CCUNG" xfId="981"/>
    <cellStyle name="_KT (2)_2_TG-TH_DU TRU VAT TU" xfId="982"/>
    <cellStyle name="_KT (2)_2_TG-TH_DU TRU VAT TU_Ban BTDD TDC" xfId="983"/>
    <cellStyle name="_KT (2)_2_TG-TH_DU TRU VAT TU_Kế hoạch 2013 T1-2014" xfId="984"/>
    <cellStyle name="_KT (2)_2_TG-TH_DU TRU VAT TU_KH 2012 (T3-2013)" xfId="985"/>
    <cellStyle name="_KT (2)_2_TG-TH_DU TRU VAT TU_KH 2012 (T3-2013)_Kế hoạch 2013 T1-2014" xfId="986"/>
    <cellStyle name="_KT (2)_2_TG-TH_giao KH 2011 ngay 10-12-2010" xfId="987"/>
    <cellStyle name="_KT (2)_2_TG-TH_GTGT 2003" xfId="988"/>
    <cellStyle name="_KT (2)_2_TG-TH_Kế hoạch 2013 T1-2014" xfId="989"/>
    <cellStyle name="_KT (2)_2_TG-TH_KE KHAI THUE GTGT 2004" xfId="990"/>
    <cellStyle name="_KT (2)_2_TG-TH_KE KHAI THUE GTGT 2004_BCTC2004" xfId="991"/>
    <cellStyle name="_KT (2)_2_TG-TH_Ket du ung NS" xfId="992"/>
    <cellStyle name="_KT (2)_2_TG-TH_Ket du ung NS_Ban BTDD TDC" xfId="993"/>
    <cellStyle name="_KT (2)_2_TG-TH_Ket du ung NS_Kế hoạch 2013 T1-2014" xfId="994"/>
    <cellStyle name="_KT (2)_2_TG-TH_Ket du ung NS_KH 2012 (T3-2013)" xfId="995"/>
    <cellStyle name="_KT (2)_2_TG-TH_Ket du ung NS_KH 2012 (T3-2013)_Kế hoạch 2013 T1-2014" xfId="996"/>
    <cellStyle name="_KT (2)_2_TG-TH_KH 2012 (T3-2013)" xfId="997"/>
    <cellStyle name="_KT (2)_2_TG-TH_KH 2012 (T3-2013)_Kế hoạch 2013 T1-2014" xfId="998"/>
    <cellStyle name="_KT (2)_2_TG-TH_KH TPCP 2016-2020 (tong hop)" xfId="999"/>
    <cellStyle name="_KT (2)_2_TG-TH_KH TPCP vung TNB (03-1-2012)" xfId="1000"/>
    <cellStyle name="_KT (2)_2_TG-TH_KH Von 2012 gui BKH 1" xfId="1001"/>
    <cellStyle name="_KT (2)_2_TG-TH_KH Von 2012 gui BKH 1_Ban BTDD TDC" xfId="1002"/>
    <cellStyle name="_KT (2)_2_TG-TH_KH Von 2012 gui BKH 1_Kế hoạch 2013 T1-2014" xfId="1003"/>
    <cellStyle name="_KT (2)_2_TG-TH_KH Von 2012 gui BKH 1_KH 2012 (T3-2013)" xfId="1004"/>
    <cellStyle name="_KT (2)_2_TG-TH_KH Von 2012 gui BKH 1_KH 2012 (T3-2013)_Kế hoạch 2013 T1-2014" xfId="1005"/>
    <cellStyle name="_KT (2)_2_TG-TH_KH Von 2012 gui BKH 2" xfId="1006"/>
    <cellStyle name="_KT (2)_2_TG-TH_KH Von 2012 gui BKH 2_Ban BTDD TDC" xfId="1007"/>
    <cellStyle name="_KT (2)_2_TG-TH_KH Von 2012 gui BKH 2_Kế hoạch 2013 T1-2014" xfId="1008"/>
    <cellStyle name="_KT (2)_2_TG-TH_KH Von 2012 gui BKH 2_KH 2012 (T3-2013)" xfId="1009"/>
    <cellStyle name="_KT (2)_2_TG-TH_KH Von 2012 gui BKH 2_KH 2012 (T3-2013)_Kế hoạch 2013 T1-2014" xfId="1010"/>
    <cellStyle name="_KT (2)_2_TG-TH_kien giang 2" xfId="1011"/>
    <cellStyle name="_KT (2)_2_TG-TH_KQXS" xfId="1012"/>
    <cellStyle name="_KT (2)_2_TG-TH_Lora-tungchau" xfId="1013"/>
    <cellStyle name="_KT (2)_2_TG-TH_Luy ke von ung nam 2011 -Thoa gui ngay 12-8-2012" xfId="1014"/>
    <cellStyle name="_KT (2)_2_TG-TH_NhanCong" xfId="1015"/>
    <cellStyle name="_KT (2)_2_TG-TH_N-X-T-04" xfId="1016"/>
    <cellStyle name="_KT (2)_2_TG-TH_PGIA-phieu tham tra Kho bac" xfId="1017"/>
    <cellStyle name="_KT (2)_2_TG-TH_phu luc tong ket tinh hinh TH giai doan 03-10 (ngay 30)" xfId="1018"/>
    <cellStyle name="_KT (2)_2_TG-TH_PT02-02" xfId="1019"/>
    <cellStyle name="_KT (2)_2_TG-TH_PT02-02_Book1" xfId="1020"/>
    <cellStyle name="_KT (2)_2_TG-TH_PT02-03" xfId="1021"/>
    <cellStyle name="_KT (2)_2_TG-TH_PT02-03_Book1" xfId="1022"/>
    <cellStyle name="_KT (2)_2_TG-TH_Qt-HT3PQ1(CauKho)" xfId="1023"/>
    <cellStyle name="_KT (2)_2_TG-TH_Sheet1" xfId="1024"/>
    <cellStyle name="_KT (2)_2_TG-TH_THEO DÕI DỰ ÁN.NĂM 2010-2011" xfId="1025"/>
    <cellStyle name="_KT (2)_2_TG-TH_TK152-04" xfId="1026"/>
    <cellStyle name="_KT (2)_2_TG-TH_VB Di den 2013" xfId="1027"/>
    <cellStyle name="_KT (2)_2_TG-TH_XDCSHT-999" xfId="1028"/>
    <cellStyle name="_KT (2)_2_TG-TH_ÿÿÿÿÿ" xfId="1029"/>
    <cellStyle name="_KT (2)_2_TG-TH_ÿÿÿÿÿ_Ban BTDD TDC" xfId="1030"/>
    <cellStyle name="_KT (2)_2_TG-TH_ÿÿÿÿÿ_Bieu mau cong trinh khoi cong moi 3-4" xfId="1031"/>
    <cellStyle name="_KT (2)_2_TG-TH_ÿÿÿÿÿ_Bieu3ODA" xfId="1032"/>
    <cellStyle name="_KT (2)_2_TG-TH_ÿÿÿÿÿ_Bieu4HTMT" xfId="1033"/>
    <cellStyle name="_KT (2)_2_TG-TH_ÿÿÿÿÿ_Kế hoạch 2013 T1-2014" xfId="1034"/>
    <cellStyle name="_KT (2)_2_TG-TH_ÿÿÿÿÿ_KH 2012 (T3-2013)" xfId="1035"/>
    <cellStyle name="_KT (2)_2_TG-TH_ÿÿÿÿÿ_KH 2012 (T3-2013)_Kế hoạch 2013 T1-2014" xfId="1036"/>
    <cellStyle name="_KT (2)_2_TG-TH_ÿÿÿÿÿ_KH TPCP vung TNB (03-1-2012)" xfId="1037"/>
    <cellStyle name="_KT (2)_2_TG-TH_ÿÿÿÿÿ_kien giang 2" xfId="1038"/>
    <cellStyle name="_KT (2)_3" xfId="1039"/>
    <cellStyle name="_KT (2)_3_Ban BTDD TDC" xfId="1040"/>
    <cellStyle name="_KT (2)_3_Kế hoạch 2013 T1-2014" xfId="1041"/>
    <cellStyle name="_KT (2)_3_KH 2012 (T3-2013)" xfId="1042"/>
    <cellStyle name="_KT (2)_3_KH 2012 (T3-2013)_Kế hoạch 2013 T1-2014" xfId="1043"/>
    <cellStyle name="_KT (2)_3_TG-TH" xfId="1044"/>
    <cellStyle name="_KT (2)_3_TG-TH 2" xfId="1045"/>
    <cellStyle name="_KT (2)_3_TG-TH_05-12  KH trung han 2016-2020 - Liem Thinh edited" xfId="1046"/>
    <cellStyle name="_KT (2)_3_TG-TH_Ban BTDD TDC" xfId="1047"/>
    <cellStyle name="_KT (2)_3_TG-TH_BC  NAM 2007" xfId="1048"/>
    <cellStyle name="_KT (2)_3_TG-TH_Bieu huong dan dang ky von 2014 (tuan anh)-lan cuoi" xfId="1049"/>
    <cellStyle name="_KT (2)_3_TG-TH_Bieu mau cong trinh khoi cong moi 3-4" xfId="1050"/>
    <cellStyle name="_KT (2)_3_TG-TH_Bieu phan bo CT 135-CT(kem theo KHvon ĐT 1365)" xfId="1051"/>
    <cellStyle name="_KT (2)_3_TG-TH_Bieu3ODA" xfId="1052"/>
    <cellStyle name="_KT (2)_3_TG-TH_Bieu3ODA_1" xfId="1053"/>
    <cellStyle name="_KT (2)_3_TG-TH_Bieu4HTMT" xfId="1054"/>
    <cellStyle name="_KT (2)_3_TG-TH_bieumau 1" xfId="1055"/>
    <cellStyle name="_KT (2)_3_TG-TH_bo sung von KCH nam 2010 va Du an tre kho khan" xfId="1056"/>
    <cellStyle name="_KT (2)_3_TG-TH_Book1" xfId="1057"/>
    <cellStyle name="_KT (2)_3_TG-TH_Book1 2" xfId="1058"/>
    <cellStyle name="_KT (2)_3_TG-TH_Book1_1" xfId="1059"/>
    <cellStyle name="_KT (2)_3_TG-TH_Book1_BC-QT-WB-dthao" xfId="1060"/>
    <cellStyle name="_KT (2)_3_TG-TH_Book1_BC-QT-WB-dthao_05-12  KH trung han 2016-2020 - Liem Thinh edited" xfId="1061"/>
    <cellStyle name="_KT (2)_3_TG-TH_Book1_BC-QT-WB-dthao_Copy of 05-12  KH trung han 2016-2020 - Liem Thinh edited (1)" xfId="1062"/>
    <cellStyle name="_KT (2)_3_TG-TH_Book1_BC-QT-WB-dthao_KH TPCP 2016-2020 (tong hop)" xfId="1063"/>
    <cellStyle name="_KT (2)_3_TG-TH_Book1_KH TPCP vung TNB (03-1-2012)" xfId="1064"/>
    <cellStyle name="_KT (2)_3_TG-TH_Book1_kien giang 2" xfId="1065"/>
    <cellStyle name="_KT (2)_3_TG-TH_Copy of 05-12  KH trung han 2016-2020 - Liem Thinh edited (1)" xfId="1066"/>
    <cellStyle name="_KT (2)_3_TG-TH_danh muc chuan bi dau tu 2011 ngay 07-6-2011" xfId="1067"/>
    <cellStyle name="_KT (2)_3_TG-TH_Danh muc pbo nguon von XSKT, XDCB nam 2009 chuyen qua nam 2010" xfId="1068"/>
    <cellStyle name="_KT (2)_3_TG-TH_Điện chiếu sáng Phong Thổ.02.03.2011" xfId="1069"/>
    <cellStyle name="_KT (2)_3_TG-TH_dieu chinh KH 2011 ngay 26-5-2011111" xfId="1070"/>
    <cellStyle name="_KT (2)_3_TG-TH_DS KCH PHAN BO VON NSDP NAM 2010" xfId="1071"/>
    <cellStyle name="_KT (2)_3_TG-TH_giao KH 2011 ngay 10-12-2010" xfId="1072"/>
    <cellStyle name="_KT (2)_3_TG-TH_GTGT 2003" xfId="1073"/>
    <cellStyle name="_KT (2)_3_TG-TH_Kế hoạch 2013 T1-2014" xfId="1074"/>
    <cellStyle name="_KT (2)_3_TG-TH_KE KHAI THUE GTGT 2004" xfId="1075"/>
    <cellStyle name="_KT (2)_3_TG-TH_KE KHAI THUE GTGT 2004_BCTC2004" xfId="1076"/>
    <cellStyle name="_KT (2)_3_TG-TH_Ket du ung NS" xfId="1077"/>
    <cellStyle name="_KT (2)_3_TG-TH_Ket du ung NS_Ban BTDD TDC" xfId="1078"/>
    <cellStyle name="_KT (2)_3_TG-TH_Ket du ung NS_Kế hoạch 2013 T1-2014" xfId="1079"/>
    <cellStyle name="_KT (2)_3_TG-TH_Ket du ung NS_KH 2012 (T3-2013)" xfId="1080"/>
    <cellStyle name="_KT (2)_3_TG-TH_Ket du ung NS_KH 2012 (T3-2013)_Kế hoạch 2013 T1-2014" xfId="1081"/>
    <cellStyle name="_KT (2)_3_TG-TH_KH 2012 (T3-2013)" xfId="1082"/>
    <cellStyle name="_KT (2)_3_TG-TH_KH 2012 (T3-2013)_Kế hoạch 2013 T1-2014" xfId="1083"/>
    <cellStyle name="_KT (2)_3_TG-TH_KH TPCP 2016-2020 (tong hop)" xfId="1084"/>
    <cellStyle name="_KT (2)_3_TG-TH_KH TPCP vung TNB (03-1-2012)" xfId="1085"/>
    <cellStyle name="_KT (2)_3_TG-TH_KH Von 2012 gui BKH 1" xfId="1086"/>
    <cellStyle name="_KT (2)_3_TG-TH_KH Von 2012 gui BKH 1_Ban BTDD TDC" xfId="1087"/>
    <cellStyle name="_KT (2)_3_TG-TH_KH Von 2012 gui BKH 1_Kế hoạch 2013 T1-2014" xfId="1088"/>
    <cellStyle name="_KT (2)_3_TG-TH_KH Von 2012 gui BKH 1_KH 2012 (T3-2013)" xfId="1089"/>
    <cellStyle name="_KT (2)_3_TG-TH_KH Von 2012 gui BKH 1_KH 2012 (T3-2013)_Kế hoạch 2013 T1-2014" xfId="1090"/>
    <cellStyle name="_KT (2)_3_TG-TH_KH Von 2012 gui BKH 2" xfId="1091"/>
    <cellStyle name="_KT (2)_3_TG-TH_KH Von 2012 gui BKH 2_Ban BTDD TDC" xfId="1092"/>
    <cellStyle name="_KT (2)_3_TG-TH_KH Von 2012 gui BKH 2_Kế hoạch 2013 T1-2014" xfId="1093"/>
    <cellStyle name="_KT (2)_3_TG-TH_KH Von 2012 gui BKH 2_KH 2012 (T3-2013)" xfId="1094"/>
    <cellStyle name="_KT (2)_3_TG-TH_KH Von 2012 gui BKH 2_KH 2012 (T3-2013)_Kế hoạch 2013 T1-2014" xfId="1095"/>
    <cellStyle name="_KT (2)_3_TG-TH_kien giang 2" xfId="1096"/>
    <cellStyle name="_KT (2)_3_TG-TH_KQXS" xfId="1097"/>
    <cellStyle name="_KT (2)_3_TG-TH_Lora-tungchau" xfId="1098"/>
    <cellStyle name="_KT (2)_3_TG-TH_Lora-tungchau 2" xfId="1099"/>
    <cellStyle name="_KT (2)_3_TG-TH_Lora-tungchau_05-12  KH trung han 2016-2020 - Liem Thinh edited" xfId="1100"/>
    <cellStyle name="_KT (2)_3_TG-TH_Lora-tungchau_Copy of 05-12  KH trung han 2016-2020 - Liem Thinh edited (1)" xfId="1101"/>
    <cellStyle name="_KT (2)_3_TG-TH_Lora-tungchau_KH TPCP 2016-2020 (tong hop)" xfId="1102"/>
    <cellStyle name="_KT (2)_3_TG-TH_N-X-T-04" xfId="1103"/>
    <cellStyle name="_KT (2)_3_TG-TH_PERSONAL" xfId="1104"/>
    <cellStyle name="_KT (2)_3_TG-TH_PERSONAL_Ban BTDD TDC" xfId="1105"/>
    <cellStyle name="_KT (2)_3_TG-TH_PERSONAL_BC CV 6403 BKHĐT" xfId="1106"/>
    <cellStyle name="_KT (2)_3_TG-TH_PERSONAL_Bieu mau cong trinh khoi cong moi 3-4" xfId="1107"/>
    <cellStyle name="_KT (2)_3_TG-TH_PERSONAL_Bieu3ODA" xfId="1108"/>
    <cellStyle name="_KT (2)_3_TG-TH_PERSONAL_Bieu4HTMT" xfId="1109"/>
    <cellStyle name="_KT (2)_3_TG-TH_PERSONAL_Book1" xfId="1110"/>
    <cellStyle name="_KT (2)_3_TG-TH_PERSONAL_Book1 2" xfId="1111"/>
    <cellStyle name="_KT (2)_3_TG-TH_PERSONAL_Book1_Ban BTDD TDC" xfId="1112"/>
    <cellStyle name="_KT (2)_3_TG-TH_PERSONAL_Book1_Kế hoạch 2013 T1-2014" xfId="1113"/>
    <cellStyle name="_KT (2)_3_TG-TH_PERSONAL_Book1_KH 2012 (T3-2013)" xfId="1114"/>
    <cellStyle name="_KT (2)_3_TG-TH_PERSONAL_Book1_KH 2012 (T3-2013)_Kế hoạch 2013 T1-2014" xfId="1115"/>
    <cellStyle name="_KT (2)_3_TG-TH_PERSONAL_HTQ.8 GD1" xfId="1116"/>
    <cellStyle name="_KT (2)_3_TG-TH_PERSONAL_HTQ.8 GD1_05-12  KH trung han 2016-2020 - Liem Thinh edited" xfId="1117"/>
    <cellStyle name="_KT (2)_3_TG-TH_PERSONAL_HTQ.8 GD1_Copy of 05-12  KH trung han 2016-2020 - Liem Thinh edited (1)" xfId="1118"/>
    <cellStyle name="_KT (2)_3_TG-TH_PERSONAL_HTQ.8 GD1_KH TPCP 2016-2020 (tong hop)" xfId="1119"/>
    <cellStyle name="_KT (2)_3_TG-TH_PERSONAL_Kế hoạch 2013 T1-2014" xfId="1120"/>
    <cellStyle name="_KT (2)_3_TG-TH_PERSONAL_KH 2012 (T3-2013)" xfId="1121"/>
    <cellStyle name="_KT (2)_3_TG-TH_PERSONAL_KH 2012 (T3-2013)_Kế hoạch 2013 T1-2014" xfId="1122"/>
    <cellStyle name="_KT (2)_3_TG-TH_PERSONAL_Luy ke von ung nam 2011 -Thoa gui ngay 12-8-2012" xfId="1123"/>
    <cellStyle name="_KT (2)_3_TG-TH_PERSONAL_Tong hop KHCB 2001" xfId="1124"/>
    <cellStyle name="_KT (2)_3_TG-TH_PERSONAL_Tong hop KHCB 2001_Ban BTDD TDC" xfId="1125"/>
    <cellStyle name="_KT (2)_3_TG-TH_PERSONAL_Tong hop KHCB 2001_Kế hoạch 2013 T1-2014" xfId="1126"/>
    <cellStyle name="_KT (2)_3_TG-TH_PERSONAL_Tong hop KHCB 2001_KH 2012 (T3-2013)" xfId="1127"/>
    <cellStyle name="_KT (2)_3_TG-TH_PERSONAL_Tong hop KHCB 2001_KH 2012 (T3-2013)_Kế hoạch 2013 T1-2014" xfId="1128"/>
    <cellStyle name="_KT (2)_3_TG-TH_Qt-HT3PQ1(CauKho)" xfId="1129"/>
    <cellStyle name="_KT (2)_3_TG-TH_THEO DÕI DỰ ÁN.NĂM 2010-2011" xfId="1130"/>
    <cellStyle name="_KT (2)_3_TG-TH_TK152-04" xfId="1131"/>
    <cellStyle name="_KT (2)_3_TG-TH_VB Di den 2013" xfId="1132"/>
    <cellStyle name="_KT (2)_3_TG-TH_XDCSHT-999" xfId="1133"/>
    <cellStyle name="_KT (2)_3_TG-TH_ÿÿÿÿÿ" xfId="1134"/>
    <cellStyle name="_KT (2)_3_TG-TH_ÿÿÿÿÿ_KH TPCP vung TNB (03-1-2012)" xfId="1135"/>
    <cellStyle name="_KT (2)_3_TG-TH_ÿÿÿÿÿ_kien giang 2" xfId="1136"/>
    <cellStyle name="_KT (2)_4" xfId="1137"/>
    <cellStyle name="_KT (2)_4 2" xfId="1138"/>
    <cellStyle name="_KT (2)_4_05-12  KH trung han 2016-2020 - Liem Thinh edited" xfId="1139"/>
    <cellStyle name="_KT (2)_4_ApGiaVatTu_cayxanh_latgach" xfId="1140"/>
    <cellStyle name="_KT (2)_4_Ban BTDD TDC" xfId="1141"/>
    <cellStyle name="_KT (2)_4_BANG TONG HOP TINH HINH THANH QUYET TOAN (MOI I)" xfId="1142"/>
    <cellStyle name="_KT (2)_4_BANG TONG HOP TINH HINH THANH QUYET TOAN (MOI I)_Ban BTDD TDC" xfId="1143"/>
    <cellStyle name="_KT (2)_4_BANG TONG HOP TINH HINH THANH QUYET TOAN (MOI I)_Kế hoạch 2013 T1-2014" xfId="1144"/>
    <cellStyle name="_KT (2)_4_BANG TONG HOP TINH HINH THANH QUYET TOAN (MOI I)_KH 2012 (T3-2013)" xfId="1145"/>
    <cellStyle name="_KT (2)_4_BANG TONG HOP TINH HINH THANH QUYET TOAN (MOI I)_KH 2012 (T3-2013)_Kế hoạch 2013 T1-2014" xfId="1146"/>
    <cellStyle name="_KT (2)_4_BAO CAO KLCT PT2000" xfId="1147"/>
    <cellStyle name="_KT (2)_4_BAO CAO PT2000" xfId="1148"/>
    <cellStyle name="_KT (2)_4_BAO CAO PT2000_Book1" xfId="1149"/>
    <cellStyle name="_KT (2)_4_Bao cao XDCB 2001 - T11 KH dieu chinh 20-11-THAI" xfId="1150"/>
    <cellStyle name="_KT (2)_4_BAO GIA NGAY 24-10-08 (co dam)" xfId="1151"/>
    <cellStyle name="_KT (2)_4_BAO GIA NGAY 24-10-08 (co dam)_Ban BTDD TDC" xfId="1152"/>
    <cellStyle name="_KT (2)_4_BAO GIA NGAY 24-10-08 (co dam)_Kế hoạch 2013 T1-2014" xfId="1153"/>
    <cellStyle name="_KT (2)_4_BAO GIA NGAY 24-10-08 (co dam)_KH 2012 (T3-2013)" xfId="1154"/>
    <cellStyle name="_KT (2)_4_BAO GIA NGAY 24-10-08 (co dam)_KH 2012 (T3-2013)_Kế hoạch 2013 T1-2014" xfId="1155"/>
    <cellStyle name="_KT (2)_4_BC  NAM 2007" xfId="1156"/>
    <cellStyle name="_KT (2)_4_BC CV 6403 BKHĐT" xfId="1157"/>
    <cellStyle name="_KT (2)_4_BC NQ11-CP - chinh sua lai" xfId="1158"/>
    <cellStyle name="_KT (2)_4_BC NQ11-CP-Quynh sau bieu so3" xfId="1159"/>
    <cellStyle name="_KT (2)_4_BC_NQ11-CP_-_Thao_sua_lai" xfId="1160"/>
    <cellStyle name="_KT (2)_4_Bieu huong dan dang ky von 2014 (tuan anh)-lan cuoi" xfId="1161"/>
    <cellStyle name="_KT (2)_4_Bieu mau cong trinh khoi cong moi 3-4" xfId="1162"/>
    <cellStyle name="_KT (2)_4_Bieu phan bo CT 135-CT(kem theo KHvon ĐT 1365)" xfId="1163"/>
    <cellStyle name="_KT (2)_4_BIỂU TỔNG HỢP LẦN CUỐI SỬA THEO NGHI QUYẾT SỐ 81" xfId="1164"/>
    <cellStyle name="_KT (2)_4_Bieu3ODA" xfId="1165"/>
    <cellStyle name="_KT (2)_4_Bieu3ODA_1" xfId="1166"/>
    <cellStyle name="_KT (2)_4_Bieu4HTMT" xfId="1167"/>
    <cellStyle name="_KT (2)_4_bieumau 1" xfId="1168"/>
    <cellStyle name="_KT (2)_4_bo sung von KCH nam 2010 va Du an tre kho khan" xfId="1169"/>
    <cellStyle name="_KT (2)_4_Book1" xfId="1170"/>
    <cellStyle name="_KT (2)_4_Book1 2" xfId="1171"/>
    <cellStyle name="_KT (2)_4_Book1_1" xfId="1172"/>
    <cellStyle name="_KT (2)_4_Book1_1 2" xfId="1173"/>
    <cellStyle name="_KT (2)_4_Book1_1_Ban BTDD TDC" xfId="1174"/>
    <cellStyle name="_KT (2)_4_Book1_1_BC CV 6403 BKHĐT" xfId="1175"/>
    <cellStyle name="_KT (2)_4_Book1_1_Bieu mau cong trinh khoi cong moi 3-4" xfId="1176"/>
    <cellStyle name="_KT (2)_4_Book1_1_Bieu3ODA" xfId="1177"/>
    <cellStyle name="_KT (2)_4_Book1_1_Bieu4HTMT" xfId="1178"/>
    <cellStyle name="_KT (2)_4_Book1_1_Book1" xfId="1179"/>
    <cellStyle name="_KT (2)_4_Book1_1_Kế hoạch 2013 T1-2014" xfId="1180"/>
    <cellStyle name="_KT (2)_4_Book1_1_KH 2012 (T3-2013)" xfId="1181"/>
    <cellStyle name="_KT (2)_4_Book1_1_KH 2012 (T3-2013)_Kế hoạch 2013 T1-2014" xfId="1182"/>
    <cellStyle name="_KT (2)_4_Book1_1_Luy ke von ung nam 2011 -Thoa gui ngay 12-8-2012" xfId="1183"/>
    <cellStyle name="_KT (2)_4_Book1_2" xfId="1184"/>
    <cellStyle name="_KT (2)_4_Book1_2 2" xfId="1185"/>
    <cellStyle name="_KT (2)_4_Book1_2_BC CV 6403 BKHĐT" xfId="1186"/>
    <cellStyle name="_KT (2)_4_Book1_2_Bieu3ODA" xfId="1187"/>
    <cellStyle name="_KT (2)_4_Book1_2_Luy ke von ung nam 2011 -Thoa gui ngay 12-8-2012" xfId="1188"/>
    <cellStyle name="_KT (2)_4_Book1_3" xfId="1189"/>
    <cellStyle name="_KT (2)_4_Book1_3 2" xfId="1190"/>
    <cellStyle name="_KT (2)_4_Book1_4" xfId="1191"/>
    <cellStyle name="_KT (2)_4_Book1_Ban BTDD TDC" xfId="1192"/>
    <cellStyle name="_KT (2)_4_Book1_BC CV 6403 BKHĐT" xfId="1193"/>
    <cellStyle name="_KT (2)_4_Book1_Bieu mau cong trinh khoi cong moi 3-4" xfId="1194"/>
    <cellStyle name="_KT (2)_4_Book1_Bieu3ODA" xfId="1195"/>
    <cellStyle name="_KT (2)_4_Book1_Bieu4HTMT" xfId="1196"/>
    <cellStyle name="_KT (2)_4_Book1_bo sung von KCH nam 2010 va Du an tre kho khan" xfId="1197"/>
    <cellStyle name="_KT (2)_4_Book1_Book1" xfId="1198"/>
    <cellStyle name="_KT (2)_4_Book1_danh muc chuan bi dau tu 2011 ngay 07-6-2011" xfId="1199"/>
    <cellStyle name="_KT (2)_4_Book1_Danh muc pbo nguon von XSKT, XDCB nam 2009 chuyen qua nam 2010" xfId="1200"/>
    <cellStyle name="_KT (2)_4_Book1_dieu chinh KH 2011 ngay 26-5-2011111" xfId="1201"/>
    <cellStyle name="_KT (2)_4_Book1_DS KCH PHAN BO VON NSDP NAM 2010" xfId="1202"/>
    <cellStyle name="_KT (2)_4_Book1_giao KH 2011 ngay 10-12-2010" xfId="1203"/>
    <cellStyle name="_KT (2)_4_Book1_Kế hoạch 2013 T1-2014" xfId="1204"/>
    <cellStyle name="_KT (2)_4_Book1_KH 2012 (T3-2013)" xfId="1205"/>
    <cellStyle name="_KT (2)_4_Book1_KH 2012 (T3-2013)_Kế hoạch 2013 T1-2014" xfId="1206"/>
    <cellStyle name="_KT (2)_4_Book1_Luy ke von ung nam 2011 -Thoa gui ngay 12-8-2012" xfId="1207"/>
    <cellStyle name="_KT (2)_4_CAU Khanh Nam(Thi Cong)" xfId="1208"/>
    <cellStyle name="_KT (2)_4_CAU Khanh Nam(Thi Cong)_Ban BTDD TDC" xfId="1209"/>
    <cellStyle name="_KT (2)_4_CAU Khanh Nam(Thi Cong)_Kế hoạch 2013 T1-2014" xfId="1210"/>
    <cellStyle name="_KT (2)_4_CAU Khanh Nam(Thi Cong)_KH 2012 (T3-2013)" xfId="1211"/>
    <cellStyle name="_KT (2)_4_CAU Khanh Nam(Thi Cong)_KH 2012 (T3-2013)_Kế hoạch 2013 T1-2014" xfId="1212"/>
    <cellStyle name="_KT (2)_4_ChiHuong_ApGia" xfId="1213"/>
    <cellStyle name="_KT (2)_4_CoCauPhi (version 1)" xfId="1214"/>
    <cellStyle name="_KT (2)_4_Copy of 05-12  KH trung han 2016-2020 - Liem Thinh edited (1)" xfId="1215"/>
    <cellStyle name="_KT (2)_4_danh muc chuan bi dau tu 2011 ngay 07-6-2011" xfId="1216"/>
    <cellStyle name="_KT (2)_4_Danh muc pbo nguon von XSKT, XDCB nam 2009 chuyen qua nam 2010" xfId="1217"/>
    <cellStyle name="_KT (2)_4_DAU NOI PL-CL TAI PHU LAMHC" xfId="1218"/>
    <cellStyle name="_KT (2)_4_Điện chiếu sáng Phong Thổ.02.03.2011" xfId="1219"/>
    <cellStyle name="_KT (2)_4_dieu chinh KH 2011 ngay 26-5-2011111" xfId="1220"/>
    <cellStyle name="_KT (2)_4_DS KCH PHAN BO VON NSDP NAM 2010" xfId="1221"/>
    <cellStyle name="_KT (2)_4_DTCDT MR.2N110.HOCMON.TDTOAN.CCUNG" xfId="1222"/>
    <cellStyle name="_KT (2)_4_DU TRU VAT TU" xfId="1223"/>
    <cellStyle name="_KT (2)_4_DU TRU VAT TU_Ban BTDD TDC" xfId="1224"/>
    <cellStyle name="_KT (2)_4_DU TRU VAT TU_Kế hoạch 2013 T1-2014" xfId="1225"/>
    <cellStyle name="_KT (2)_4_DU TRU VAT TU_KH 2012 (T3-2013)" xfId="1226"/>
    <cellStyle name="_KT (2)_4_DU TRU VAT TU_KH 2012 (T3-2013)_Kế hoạch 2013 T1-2014" xfId="1227"/>
    <cellStyle name="_KT (2)_4_giao KH 2011 ngay 10-12-2010" xfId="1228"/>
    <cellStyle name="_KT (2)_4_GTGT 2003" xfId="1229"/>
    <cellStyle name="_KT (2)_4_Kế hoạch 2013 T1-2014" xfId="1230"/>
    <cellStyle name="_KT (2)_4_KE KHAI THUE GTGT 2004" xfId="1231"/>
    <cellStyle name="_KT (2)_4_KE KHAI THUE GTGT 2004_BCTC2004" xfId="1232"/>
    <cellStyle name="_KT (2)_4_Ket du ung NS" xfId="1233"/>
    <cellStyle name="_KT (2)_4_Ket du ung NS_Ban BTDD TDC" xfId="1234"/>
    <cellStyle name="_KT (2)_4_Ket du ung NS_Kế hoạch 2013 T1-2014" xfId="1235"/>
    <cellStyle name="_KT (2)_4_Ket du ung NS_KH 2012 (T3-2013)" xfId="1236"/>
    <cellStyle name="_KT (2)_4_Ket du ung NS_KH 2012 (T3-2013)_Kế hoạch 2013 T1-2014" xfId="1237"/>
    <cellStyle name="_KT (2)_4_KH 2012 (T3-2013)" xfId="1238"/>
    <cellStyle name="_KT (2)_4_KH 2012 (T3-2013)_Kế hoạch 2013 T1-2014" xfId="1239"/>
    <cellStyle name="_KT (2)_4_KH TPCP 2016-2020 (tong hop)" xfId="1240"/>
    <cellStyle name="_KT (2)_4_KH TPCP vung TNB (03-1-2012)" xfId="1241"/>
    <cellStyle name="_KT (2)_4_KH Von 2012 gui BKH 1" xfId="1242"/>
    <cellStyle name="_KT (2)_4_KH Von 2012 gui BKH 1_Ban BTDD TDC" xfId="1243"/>
    <cellStyle name="_KT (2)_4_KH Von 2012 gui BKH 1_Kế hoạch 2013 T1-2014" xfId="1244"/>
    <cellStyle name="_KT (2)_4_KH Von 2012 gui BKH 1_KH 2012 (T3-2013)" xfId="1245"/>
    <cellStyle name="_KT (2)_4_KH Von 2012 gui BKH 1_KH 2012 (T3-2013)_Kế hoạch 2013 T1-2014" xfId="1246"/>
    <cellStyle name="_KT (2)_4_KH Von 2012 gui BKH 2" xfId="1247"/>
    <cellStyle name="_KT (2)_4_KH Von 2012 gui BKH 2_Ban BTDD TDC" xfId="1248"/>
    <cellStyle name="_KT (2)_4_KH Von 2012 gui BKH 2_Kế hoạch 2013 T1-2014" xfId="1249"/>
    <cellStyle name="_KT (2)_4_KH Von 2012 gui BKH 2_KH 2012 (T3-2013)" xfId="1250"/>
    <cellStyle name="_KT (2)_4_KH Von 2012 gui BKH 2_KH 2012 (T3-2013)_Kế hoạch 2013 T1-2014" xfId="1251"/>
    <cellStyle name="_KT (2)_4_kien giang 2" xfId="1252"/>
    <cellStyle name="_KT (2)_4_KQXS" xfId="1253"/>
    <cellStyle name="_KT (2)_4_Lora-tungchau" xfId="1254"/>
    <cellStyle name="_KT (2)_4_Luy ke von ung nam 2011 -Thoa gui ngay 12-8-2012" xfId="1255"/>
    <cellStyle name="_KT (2)_4_NhanCong" xfId="1256"/>
    <cellStyle name="_KT (2)_4_N-X-T-04" xfId="1257"/>
    <cellStyle name="_KT (2)_4_PGIA-phieu tham tra Kho bac" xfId="1258"/>
    <cellStyle name="_KT (2)_4_phu luc tong ket tinh hinh TH giai doan 03-10 (ngay 30)" xfId="1259"/>
    <cellStyle name="_KT (2)_4_PT02-02" xfId="1260"/>
    <cellStyle name="_KT (2)_4_PT02-02_Book1" xfId="1261"/>
    <cellStyle name="_KT (2)_4_PT02-03" xfId="1262"/>
    <cellStyle name="_KT (2)_4_PT02-03_Book1" xfId="1263"/>
    <cellStyle name="_KT (2)_4_Qt-HT3PQ1(CauKho)" xfId="1264"/>
    <cellStyle name="_KT (2)_4_Sheet1" xfId="1265"/>
    <cellStyle name="_KT (2)_4_TG-TH" xfId="1266"/>
    <cellStyle name="_KT (2)_4_TG-TH_Ban BTDD TDC" xfId="1267"/>
    <cellStyle name="_KT (2)_4_TG-TH_Kế hoạch 2013 T1-2014" xfId="1268"/>
    <cellStyle name="_KT (2)_4_TG-TH_KH 2012 (T3-2013)" xfId="1269"/>
    <cellStyle name="_KT (2)_4_TG-TH_KH 2012 (T3-2013)_Kế hoạch 2013 T1-2014" xfId="1270"/>
    <cellStyle name="_KT (2)_4_THEO DÕI DỰ ÁN.NĂM 2010-2011" xfId="1271"/>
    <cellStyle name="_KT (2)_4_TK152-04" xfId="1272"/>
    <cellStyle name="_KT (2)_4_VB Di den 2013" xfId="1273"/>
    <cellStyle name="_KT (2)_4_XDCSHT-999" xfId="1274"/>
    <cellStyle name="_KT (2)_4_ÿÿÿÿÿ" xfId="1275"/>
    <cellStyle name="_KT (2)_4_ÿÿÿÿÿ_Ban BTDD TDC" xfId="1276"/>
    <cellStyle name="_KT (2)_4_ÿÿÿÿÿ_Bieu mau cong trinh khoi cong moi 3-4" xfId="1277"/>
    <cellStyle name="_KT (2)_4_ÿÿÿÿÿ_Bieu3ODA" xfId="1278"/>
    <cellStyle name="_KT (2)_4_ÿÿÿÿÿ_Bieu4HTMT" xfId="1279"/>
    <cellStyle name="_KT (2)_4_ÿÿÿÿÿ_Kế hoạch 2013 T1-2014" xfId="1280"/>
    <cellStyle name="_KT (2)_4_ÿÿÿÿÿ_KH 2012 (T3-2013)" xfId="1281"/>
    <cellStyle name="_KT (2)_4_ÿÿÿÿÿ_KH 2012 (T3-2013)_Kế hoạch 2013 T1-2014" xfId="1282"/>
    <cellStyle name="_KT (2)_4_ÿÿÿÿÿ_KH TPCP vung TNB (03-1-2012)" xfId="1283"/>
    <cellStyle name="_KT (2)_4_ÿÿÿÿÿ_kien giang 2" xfId="1284"/>
    <cellStyle name="_KT (2)_5" xfId="1285"/>
    <cellStyle name="_KT (2)_5 2" xfId="1286"/>
    <cellStyle name="_KT (2)_5_05-12  KH trung han 2016-2020 - Liem Thinh edited" xfId="1287"/>
    <cellStyle name="_KT (2)_5_ApGiaVatTu_cayxanh_latgach" xfId="1288"/>
    <cellStyle name="_KT (2)_5_Ban BTDD TDC" xfId="1289"/>
    <cellStyle name="_KT (2)_5_BANG TONG HOP TINH HINH THANH QUYET TOAN (MOI I)" xfId="1290"/>
    <cellStyle name="_KT (2)_5_BANG TONG HOP TINH HINH THANH QUYET TOAN (MOI I)_Ban BTDD TDC" xfId="1291"/>
    <cellStyle name="_KT (2)_5_BANG TONG HOP TINH HINH THANH QUYET TOAN (MOI I)_Kế hoạch 2013 T1-2014" xfId="1292"/>
    <cellStyle name="_KT (2)_5_BANG TONG HOP TINH HINH THANH QUYET TOAN (MOI I)_KH 2012 (T3-2013)" xfId="1293"/>
    <cellStyle name="_KT (2)_5_BANG TONG HOP TINH HINH THANH QUYET TOAN (MOI I)_KH 2012 (T3-2013)_Kế hoạch 2013 T1-2014" xfId="1294"/>
    <cellStyle name="_KT (2)_5_BAO CAO KLCT PT2000" xfId="1295"/>
    <cellStyle name="_KT (2)_5_BAO CAO PT2000" xfId="1296"/>
    <cellStyle name="_KT (2)_5_BAO CAO PT2000_Book1" xfId="1297"/>
    <cellStyle name="_KT (2)_5_Bao cao XDCB 2001 - T11 KH dieu chinh 20-11-THAI" xfId="1298"/>
    <cellStyle name="_KT (2)_5_BAO GIA NGAY 24-10-08 (co dam)" xfId="1299"/>
    <cellStyle name="_KT (2)_5_BAO GIA NGAY 24-10-08 (co dam)_Ban BTDD TDC" xfId="1300"/>
    <cellStyle name="_KT (2)_5_BAO GIA NGAY 24-10-08 (co dam)_Kế hoạch 2013 T1-2014" xfId="1301"/>
    <cellStyle name="_KT (2)_5_BAO GIA NGAY 24-10-08 (co dam)_KH 2012 (T3-2013)" xfId="1302"/>
    <cellStyle name="_KT (2)_5_BAO GIA NGAY 24-10-08 (co dam)_KH 2012 (T3-2013)_Kế hoạch 2013 T1-2014" xfId="1303"/>
    <cellStyle name="_KT (2)_5_BC  NAM 2007" xfId="1304"/>
    <cellStyle name="_KT (2)_5_BC CV 6403 BKHĐT" xfId="1305"/>
    <cellStyle name="_KT (2)_5_BC NQ11-CP - chinh sua lai" xfId="1306"/>
    <cellStyle name="_KT (2)_5_BC NQ11-CP-Quynh sau bieu so3" xfId="1307"/>
    <cellStyle name="_KT (2)_5_BC_NQ11-CP_-_Thao_sua_lai" xfId="1308"/>
    <cellStyle name="_KT (2)_5_Bieu huong dan dang ky von 2014 (tuan anh)-lan cuoi" xfId="1309"/>
    <cellStyle name="_KT (2)_5_Bieu mau cong trinh khoi cong moi 3-4" xfId="1310"/>
    <cellStyle name="_KT (2)_5_Bieu phan bo CT 135-CT(kem theo KHvon ĐT 1365)" xfId="1311"/>
    <cellStyle name="_KT (2)_5_BIỂU TỔNG HỢP LẦN CUỐI SỬA THEO NGHI QUYẾT SỐ 81" xfId="1312"/>
    <cellStyle name="_KT (2)_5_Bieu3ODA" xfId="1313"/>
    <cellStyle name="_KT (2)_5_Bieu3ODA_1" xfId="1314"/>
    <cellStyle name="_KT (2)_5_Bieu4HTMT" xfId="1315"/>
    <cellStyle name="_KT (2)_5_bieumau 1" xfId="1316"/>
    <cellStyle name="_KT (2)_5_bo sung von KCH nam 2010 va Du an tre kho khan" xfId="1317"/>
    <cellStyle name="_KT (2)_5_Book1" xfId="1318"/>
    <cellStyle name="_KT (2)_5_Book1 2" xfId="1319"/>
    <cellStyle name="_KT (2)_5_Book1_1" xfId="1320"/>
    <cellStyle name="_KT (2)_5_Book1_1 2" xfId="1321"/>
    <cellStyle name="_KT (2)_5_Book1_1_Ban BTDD TDC" xfId="1322"/>
    <cellStyle name="_KT (2)_5_Book1_1_BC CV 6403 BKHĐT" xfId="1323"/>
    <cellStyle name="_KT (2)_5_Book1_1_Bieu mau cong trinh khoi cong moi 3-4" xfId="1324"/>
    <cellStyle name="_KT (2)_5_Book1_1_Bieu3ODA" xfId="1325"/>
    <cellStyle name="_KT (2)_5_Book1_1_Bieu4HTMT" xfId="1326"/>
    <cellStyle name="_KT (2)_5_Book1_1_Book1" xfId="1327"/>
    <cellStyle name="_KT (2)_5_Book1_1_Kế hoạch 2013 T1-2014" xfId="1328"/>
    <cellStyle name="_KT (2)_5_Book1_1_KH 2012 (T3-2013)" xfId="1329"/>
    <cellStyle name="_KT (2)_5_Book1_1_KH 2012 (T3-2013)_Kế hoạch 2013 T1-2014" xfId="1330"/>
    <cellStyle name="_KT (2)_5_Book1_1_Luy ke von ung nam 2011 -Thoa gui ngay 12-8-2012" xfId="1331"/>
    <cellStyle name="_KT (2)_5_Book1_2" xfId="1332"/>
    <cellStyle name="_KT (2)_5_Book1_2 2" xfId="1333"/>
    <cellStyle name="_KT (2)_5_Book1_2_BC CV 6403 BKHĐT" xfId="1334"/>
    <cellStyle name="_KT (2)_5_Book1_2_Bieu3ODA" xfId="1335"/>
    <cellStyle name="_KT (2)_5_Book1_2_Luy ke von ung nam 2011 -Thoa gui ngay 12-8-2012" xfId="1336"/>
    <cellStyle name="_KT (2)_5_Book1_3" xfId="1337"/>
    <cellStyle name="_KT (2)_5_Book1_4" xfId="1338"/>
    <cellStyle name="_KT (2)_5_Book1_Ban BTDD TDC" xfId="1339"/>
    <cellStyle name="_KT (2)_5_Book1_BC CV 6403 BKHĐT" xfId="1340"/>
    <cellStyle name="_KT (2)_5_Book1_BC-QT-WB-dthao" xfId="1341"/>
    <cellStyle name="_KT (2)_5_Book1_Bieu mau cong trinh khoi cong moi 3-4" xfId="1342"/>
    <cellStyle name="_KT (2)_5_Book1_Bieu3ODA" xfId="1343"/>
    <cellStyle name="_KT (2)_5_Book1_Bieu4HTMT" xfId="1344"/>
    <cellStyle name="_KT (2)_5_Book1_bo sung von KCH nam 2010 va Du an tre kho khan" xfId="1345"/>
    <cellStyle name="_KT (2)_5_Book1_Book1" xfId="1346"/>
    <cellStyle name="_KT (2)_5_Book1_danh muc chuan bi dau tu 2011 ngay 07-6-2011" xfId="1347"/>
    <cellStyle name="_KT (2)_5_Book1_Danh muc pbo nguon von XSKT, XDCB nam 2009 chuyen qua nam 2010" xfId="1348"/>
    <cellStyle name="_KT (2)_5_Book1_dieu chinh KH 2011 ngay 26-5-2011111" xfId="1349"/>
    <cellStyle name="_KT (2)_5_Book1_DS KCH PHAN BO VON NSDP NAM 2010" xfId="1350"/>
    <cellStyle name="_KT (2)_5_Book1_giao KH 2011 ngay 10-12-2010" xfId="1351"/>
    <cellStyle name="_KT (2)_5_Book1_Kế hoạch 2013 T1-2014" xfId="1352"/>
    <cellStyle name="_KT (2)_5_Book1_KH 2012 (T3-2013)" xfId="1353"/>
    <cellStyle name="_KT (2)_5_Book1_KH 2012 (T3-2013)_Kế hoạch 2013 T1-2014" xfId="1354"/>
    <cellStyle name="_KT (2)_5_Book1_Luy ke von ung nam 2011 -Thoa gui ngay 12-8-2012" xfId="1355"/>
    <cellStyle name="_KT (2)_5_CAU Khanh Nam(Thi Cong)" xfId="1356"/>
    <cellStyle name="_KT (2)_5_CAU Khanh Nam(Thi Cong)_Ban BTDD TDC" xfId="1357"/>
    <cellStyle name="_KT (2)_5_CAU Khanh Nam(Thi Cong)_Kế hoạch 2013 T1-2014" xfId="1358"/>
    <cellStyle name="_KT (2)_5_CAU Khanh Nam(Thi Cong)_KH 2012 (T3-2013)" xfId="1359"/>
    <cellStyle name="_KT (2)_5_CAU Khanh Nam(Thi Cong)_KH 2012 (T3-2013)_Kế hoạch 2013 T1-2014" xfId="1360"/>
    <cellStyle name="_KT (2)_5_ChiHuong_ApGia" xfId="1361"/>
    <cellStyle name="_KT (2)_5_CoCauPhi (version 1)" xfId="1362"/>
    <cellStyle name="_KT (2)_5_Copy of 05-12  KH trung han 2016-2020 - Liem Thinh edited (1)" xfId="1363"/>
    <cellStyle name="_KT (2)_5_danh muc chuan bi dau tu 2011 ngay 07-6-2011" xfId="1364"/>
    <cellStyle name="_KT (2)_5_Danh muc pbo nguon von XSKT, XDCB nam 2009 chuyen qua nam 2010" xfId="1365"/>
    <cellStyle name="_KT (2)_5_DAU NOI PL-CL TAI PHU LAMHC" xfId="1366"/>
    <cellStyle name="_KT (2)_5_Điện chiếu sáng Phong Thổ.02.03.2011" xfId="1367"/>
    <cellStyle name="_KT (2)_5_dieu chinh KH 2011 ngay 26-5-2011111" xfId="1368"/>
    <cellStyle name="_KT (2)_5_DS KCH PHAN BO VON NSDP NAM 2010" xfId="1369"/>
    <cellStyle name="_KT (2)_5_DTCDT MR.2N110.HOCMON.TDTOAN.CCUNG" xfId="1370"/>
    <cellStyle name="_KT (2)_5_DU TRU VAT TU" xfId="1371"/>
    <cellStyle name="_KT (2)_5_DU TRU VAT TU_Ban BTDD TDC" xfId="1372"/>
    <cellStyle name="_KT (2)_5_DU TRU VAT TU_Kế hoạch 2013 T1-2014" xfId="1373"/>
    <cellStyle name="_KT (2)_5_DU TRU VAT TU_KH 2012 (T3-2013)" xfId="1374"/>
    <cellStyle name="_KT (2)_5_DU TRU VAT TU_KH 2012 (T3-2013)_Kế hoạch 2013 T1-2014" xfId="1375"/>
    <cellStyle name="_KT (2)_5_giao KH 2011 ngay 10-12-2010" xfId="1376"/>
    <cellStyle name="_KT (2)_5_GTGT 2003" xfId="1377"/>
    <cellStyle name="_KT (2)_5_Kế hoạch 2013 T1-2014" xfId="1378"/>
    <cellStyle name="_KT (2)_5_KE KHAI THUE GTGT 2004" xfId="1379"/>
    <cellStyle name="_KT (2)_5_KE KHAI THUE GTGT 2004_BCTC2004" xfId="1380"/>
    <cellStyle name="_KT (2)_5_Ket du ung NS" xfId="1381"/>
    <cellStyle name="_KT (2)_5_Ket du ung NS_Ban BTDD TDC" xfId="1382"/>
    <cellStyle name="_KT (2)_5_Ket du ung NS_Kế hoạch 2013 T1-2014" xfId="1383"/>
    <cellStyle name="_KT (2)_5_Ket du ung NS_KH 2012 (T3-2013)" xfId="1384"/>
    <cellStyle name="_KT (2)_5_Ket du ung NS_KH 2012 (T3-2013)_Kế hoạch 2013 T1-2014" xfId="1385"/>
    <cellStyle name="_KT (2)_5_KH 2012 (T3-2013)" xfId="1386"/>
    <cellStyle name="_KT (2)_5_KH 2012 (T3-2013)_Kế hoạch 2013 T1-2014" xfId="1387"/>
    <cellStyle name="_KT (2)_5_KH TPCP 2016-2020 (tong hop)" xfId="1388"/>
    <cellStyle name="_KT (2)_5_KH TPCP vung TNB (03-1-2012)" xfId="1389"/>
    <cellStyle name="_KT (2)_5_KH Von 2012 gui BKH 1" xfId="1390"/>
    <cellStyle name="_KT (2)_5_KH Von 2012 gui BKH 1_Ban BTDD TDC" xfId="1391"/>
    <cellStyle name="_KT (2)_5_KH Von 2012 gui BKH 1_Kế hoạch 2013 T1-2014" xfId="1392"/>
    <cellStyle name="_KT (2)_5_KH Von 2012 gui BKH 1_KH 2012 (T3-2013)" xfId="1393"/>
    <cellStyle name="_KT (2)_5_KH Von 2012 gui BKH 1_KH 2012 (T3-2013)_Kế hoạch 2013 T1-2014" xfId="1394"/>
    <cellStyle name="_KT (2)_5_KH Von 2012 gui BKH 2" xfId="1395"/>
    <cellStyle name="_KT (2)_5_KH Von 2012 gui BKH 2_Ban BTDD TDC" xfId="1396"/>
    <cellStyle name="_KT (2)_5_KH Von 2012 gui BKH 2_Kế hoạch 2013 T1-2014" xfId="1397"/>
    <cellStyle name="_KT (2)_5_KH Von 2012 gui BKH 2_KH 2012 (T3-2013)" xfId="1398"/>
    <cellStyle name="_KT (2)_5_KH Von 2012 gui BKH 2_KH 2012 (T3-2013)_Kế hoạch 2013 T1-2014" xfId="1399"/>
    <cellStyle name="_KT (2)_5_kien giang 2" xfId="1400"/>
    <cellStyle name="_KT (2)_5_KQXS" xfId="1401"/>
    <cellStyle name="_KT (2)_5_Lora-tungchau" xfId="1402"/>
    <cellStyle name="_KT (2)_5_Luy ke von ung nam 2011 -Thoa gui ngay 12-8-2012" xfId="1403"/>
    <cellStyle name="_KT (2)_5_NhanCong" xfId="1404"/>
    <cellStyle name="_KT (2)_5_N-X-T-04" xfId="1405"/>
    <cellStyle name="_KT (2)_5_PGIA-phieu tham tra Kho bac" xfId="1406"/>
    <cellStyle name="_KT (2)_5_phu luc tong ket tinh hinh TH giai doan 03-10 (ngay 30)" xfId="1407"/>
    <cellStyle name="_KT (2)_5_PT02-02" xfId="1408"/>
    <cellStyle name="_KT (2)_5_PT02-02_Book1" xfId="1409"/>
    <cellStyle name="_KT (2)_5_PT02-03" xfId="1410"/>
    <cellStyle name="_KT (2)_5_PT02-03_Book1" xfId="1411"/>
    <cellStyle name="_KT (2)_5_Qt-HT3PQ1(CauKho)" xfId="1412"/>
    <cellStyle name="_KT (2)_5_Sheet1" xfId="1413"/>
    <cellStyle name="_KT (2)_5_THEO DÕI DỰ ÁN.NĂM 2010-2011" xfId="1414"/>
    <cellStyle name="_KT (2)_5_TK152-04" xfId="1415"/>
    <cellStyle name="_KT (2)_5_VB Di den 2013" xfId="1416"/>
    <cellStyle name="_KT (2)_5_XDCSHT-999" xfId="1417"/>
    <cellStyle name="_KT (2)_5_ÿÿÿÿÿ" xfId="1418"/>
    <cellStyle name="_KT (2)_5_ÿÿÿÿÿ_Ban BTDD TDC" xfId="1419"/>
    <cellStyle name="_KT (2)_5_ÿÿÿÿÿ_Bieu mau cong trinh khoi cong moi 3-4" xfId="1420"/>
    <cellStyle name="_KT (2)_5_ÿÿÿÿÿ_Bieu3ODA" xfId="1421"/>
    <cellStyle name="_KT (2)_5_ÿÿÿÿÿ_Bieu4HTMT" xfId="1422"/>
    <cellStyle name="_KT (2)_5_ÿÿÿÿÿ_Kế hoạch 2013 T1-2014" xfId="1423"/>
    <cellStyle name="_KT (2)_5_ÿÿÿÿÿ_KH 2012 (T3-2013)" xfId="1424"/>
    <cellStyle name="_KT (2)_5_ÿÿÿÿÿ_KH 2012 (T3-2013)_Kế hoạch 2013 T1-2014" xfId="1425"/>
    <cellStyle name="_KT (2)_5_ÿÿÿÿÿ_KH TPCP vung TNB (03-1-2012)" xfId="1426"/>
    <cellStyle name="_KT (2)_5_ÿÿÿÿÿ_kien giang 2" xfId="1427"/>
    <cellStyle name="_KT (2)_Ban BTDD TDC" xfId="1428"/>
    <cellStyle name="_KT (2)_BC  NAM 2007" xfId="1429"/>
    <cellStyle name="_KT (2)_Bieu huong dan dang ky von 2014 (tuan anh)-lan cuoi" xfId="1430"/>
    <cellStyle name="_KT (2)_Bieu mau cong trinh khoi cong moi 3-4" xfId="1431"/>
    <cellStyle name="_KT (2)_Bieu phan bo CT 135-CT(kem theo KHvon ĐT 1365)" xfId="1432"/>
    <cellStyle name="_KT (2)_Bieu3ODA" xfId="1433"/>
    <cellStyle name="_KT (2)_Bieu3ODA_1" xfId="1434"/>
    <cellStyle name="_KT (2)_Bieu4HTMT" xfId="1435"/>
    <cellStyle name="_KT (2)_bieumau 1" xfId="1436"/>
    <cellStyle name="_KT (2)_bo sung von KCH nam 2010 va Du an tre kho khan" xfId="1437"/>
    <cellStyle name="_KT (2)_Book1" xfId="1438"/>
    <cellStyle name="_KT (2)_Book1 2" xfId="1439"/>
    <cellStyle name="_KT (2)_Book1_1" xfId="1440"/>
    <cellStyle name="_KT (2)_Book1_BC-QT-WB-dthao" xfId="1441"/>
    <cellStyle name="_KT (2)_Book1_BC-QT-WB-dthao_05-12  KH trung han 2016-2020 - Liem Thinh edited" xfId="1442"/>
    <cellStyle name="_KT (2)_Book1_BC-QT-WB-dthao_Copy of 05-12  KH trung han 2016-2020 - Liem Thinh edited (1)" xfId="1443"/>
    <cellStyle name="_KT (2)_Book1_BC-QT-WB-dthao_KH TPCP 2016-2020 (tong hop)" xfId="1444"/>
    <cellStyle name="_KT (2)_Book1_KH TPCP vung TNB (03-1-2012)" xfId="1445"/>
    <cellStyle name="_KT (2)_Book1_kien giang 2" xfId="1446"/>
    <cellStyle name="_KT (2)_Copy of 05-12  KH trung han 2016-2020 - Liem Thinh edited (1)" xfId="1447"/>
    <cellStyle name="_KT (2)_danh muc chuan bi dau tu 2011 ngay 07-6-2011" xfId="1448"/>
    <cellStyle name="_KT (2)_Danh muc pbo nguon von XSKT, XDCB nam 2009 chuyen qua nam 2010" xfId="1449"/>
    <cellStyle name="_KT (2)_Điện chiếu sáng Phong Thổ.02.03.2011" xfId="1450"/>
    <cellStyle name="_KT (2)_dieu chinh KH 2011 ngay 26-5-2011111" xfId="1451"/>
    <cellStyle name="_KT (2)_DS KCH PHAN BO VON NSDP NAM 2010" xfId="1452"/>
    <cellStyle name="_KT (2)_giao KH 2011 ngay 10-12-2010" xfId="1453"/>
    <cellStyle name="_KT (2)_GTGT 2003" xfId="1454"/>
    <cellStyle name="_KT (2)_Kế hoạch 2013 T1-2014" xfId="1455"/>
    <cellStyle name="_KT (2)_KE KHAI THUE GTGT 2004" xfId="1456"/>
    <cellStyle name="_KT (2)_KE KHAI THUE GTGT 2004_BCTC2004" xfId="1457"/>
    <cellStyle name="_KT (2)_Ket du ung NS" xfId="1458"/>
    <cellStyle name="_KT (2)_Ket du ung NS_Ban BTDD TDC" xfId="1459"/>
    <cellStyle name="_KT (2)_Ket du ung NS_Kế hoạch 2013 T1-2014" xfId="1460"/>
    <cellStyle name="_KT (2)_Ket du ung NS_KH 2012 (T3-2013)" xfId="1461"/>
    <cellStyle name="_KT (2)_Ket du ung NS_KH 2012 (T3-2013)_Kế hoạch 2013 T1-2014" xfId="1462"/>
    <cellStyle name="_KT (2)_KH 2012 (T3-2013)" xfId="1463"/>
    <cellStyle name="_KT (2)_KH 2012 (T3-2013)_Kế hoạch 2013 T1-2014" xfId="1464"/>
    <cellStyle name="_KT (2)_KH TPCP 2016-2020 (tong hop)" xfId="1465"/>
    <cellStyle name="_KT (2)_KH TPCP vung TNB (03-1-2012)" xfId="1466"/>
    <cellStyle name="_KT (2)_KH Von 2012 gui BKH 1" xfId="1467"/>
    <cellStyle name="_KT (2)_KH Von 2012 gui BKH 1_Ban BTDD TDC" xfId="1468"/>
    <cellStyle name="_KT (2)_KH Von 2012 gui BKH 1_Kế hoạch 2013 T1-2014" xfId="1469"/>
    <cellStyle name="_KT (2)_KH Von 2012 gui BKH 1_KH 2012 (T3-2013)" xfId="1470"/>
    <cellStyle name="_KT (2)_KH Von 2012 gui BKH 1_KH 2012 (T3-2013)_Kế hoạch 2013 T1-2014" xfId="1471"/>
    <cellStyle name="_KT (2)_KH Von 2012 gui BKH 2" xfId="1472"/>
    <cellStyle name="_KT (2)_KH Von 2012 gui BKH 2_Ban BTDD TDC" xfId="1473"/>
    <cellStyle name="_KT (2)_KH Von 2012 gui BKH 2_Kế hoạch 2013 T1-2014" xfId="1474"/>
    <cellStyle name="_KT (2)_KH Von 2012 gui BKH 2_KH 2012 (T3-2013)" xfId="1475"/>
    <cellStyle name="_KT (2)_KH Von 2012 gui BKH 2_KH 2012 (T3-2013)_Kế hoạch 2013 T1-2014" xfId="1476"/>
    <cellStyle name="_KT (2)_kien giang 2" xfId="1477"/>
    <cellStyle name="_KT (2)_KQXS" xfId="1478"/>
    <cellStyle name="_KT (2)_Lora-tungchau" xfId="1479"/>
    <cellStyle name="_KT (2)_Lora-tungchau 2" xfId="1480"/>
    <cellStyle name="_KT (2)_Lora-tungchau_05-12  KH trung han 2016-2020 - Liem Thinh edited" xfId="1481"/>
    <cellStyle name="_KT (2)_Lora-tungchau_Copy of 05-12  KH trung han 2016-2020 - Liem Thinh edited (1)" xfId="1482"/>
    <cellStyle name="_KT (2)_Lora-tungchau_KH TPCP 2016-2020 (tong hop)" xfId="1483"/>
    <cellStyle name="_KT (2)_N-X-T-04" xfId="1484"/>
    <cellStyle name="_KT (2)_PERSONAL" xfId="1485"/>
    <cellStyle name="_KT (2)_PERSONAL_Ban BTDD TDC" xfId="1486"/>
    <cellStyle name="_KT (2)_PERSONAL_BC CV 6403 BKHĐT" xfId="1487"/>
    <cellStyle name="_KT (2)_PERSONAL_Bieu mau cong trinh khoi cong moi 3-4" xfId="1488"/>
    <cellStyle name="_KT (2)_PERSONAL_Bieu3ODA" xfId="1489"/>
    <cellStyle name="_KT (2)_PERSONAL_Bieu4HTMT" xfId="1490"/>
    <cellStyle name="_KT (2)_PERSONAL_Book1" xfId="1491"/>
    <cellStyle name="_KT (2)_PERSONAL_Book1 2" xfId="1492"/>
    <cellStyle name="_KT (2)_PERSONAL_Book1_Ban BTDD TDC" xfId="1493"/>
    <cellStyle name="_KT (2)_PERSONAL_Book1_Kế hoạch 2013 T1-2014" xfId="1494"/>
    <cellStyle name="_KT (2)_PERSONAL_Book1_KH 2012 (T3-2013)" xfId="1495"/>
    <cellStyle name="_KT (2)_PERSONAL_Book1_KH 2012 (T3-2013)_Kế hoạch 2013 T1-2014" xfId="1496"/>
    <cellStyle name="_KT (2)_PERSONAL_HTQ.8 GD1" xfId="1497"/>
    <cellStyle name="_KT (2)_PERSONAL_HTQ.8 GD1_05-12  KH trung han 2016-2020 - Liem Thinh edited" xfId="1498"/>
    <cellStyle name="_KT (2)_PERSONAL_HTQ.8 GD1_Copy of 05-12  KH trung han 2016-2020 - Liem Thinh edited (1)" xfId="1499"/>
    <cellStyle name="_KT (2)_PERSONAL_HTQ.8 GD1_KH TPCP 2016-2020 (tong hop)" xfId="1500"/>
    <cellStyle name="_KT (2)_PERSONAL_Kế hoạch 2013 T1-2014" xfId="1501"/>
    <cellStyle name="_KT (2)_PERSONAL_KH 2012 (T3-2013)" xfId="1502"/>
    <cellStyle name="_KT (2)_PERSONAL_KH 2012 (T3-2013)_Kế hoạch 2013 T1-2014" xfId="1503"/>
    <cellStyle name="_KT (2)_PERSONAL_Luy ke von ung nam 2011 -Thoa gui ngay 12-8-2012" xfId="1504"/>
    <cellStyle name="_KT (2)_PERSONAL_Tong hop KHCB 2001" xfId="1505"/>
    <cellStyle name="_KT (2)_PERSONAL_Tong hop KHCB 2001_Ban BTDD TDC" xfId="1506"/>
    <cellStyle name="_KT (2)_PERSONAL_Tong hop KHCB 2001_Kế hoạch 2013 T1-2014" xfId="1507"/>
    <cellStyle name="_KT (2)_PERSONAL_Tong hop KHCB 2001_KH 2012 (T3-2013)" xfId="1508"/>
    <cellStyle name="_KT (2)_PERSONAL_Tong hop KHCB 2001_KH 2012 (T3-2013)_Kế hoạch 2013 T1-2014" xfId="1509"/>
    <cellStyle name="_KT (2)_Qt-HT3PQ1(CauKho)" xfId="1510"/>
    <cellStyle name="_KT (2)_TG-TH" xfId="1511"/>
    <cellStyle name="_KT (2)_TG-TH_Ban BTDD TDC" xfId="1512"/>
    <cellStyle name="_KT (2)_TG-TH_Kế hoạch 2013 T1-2014" xfId="1513"/>
    <cellStyle name="_KT (2)_TG-TH_KH 2012 (T3-2013)" xfId="1514"/>
    <cellStyle name="_KT (2)_TG-TH_KH 2012 (T3-2013)_Kế hoạch 2013 T1-2014" xfId="1515"/>
    <cellStyle name="_KT (2)_THEO DÕI DỰ ÁN.NĂM 2010-2011" xfId="1516"/>
    <cellStyle name="_KT (2)_TK152-04" xfId="1517"/>
    <cellStyle name="_KT (2)_VB Di den 2013" xfId="1518"/>
    <cellStyle name="_KT (2)_XDCSHT-999" xfId="1519"/>
    <cellStyle name="_KT (2)_ÿÿÿÿÿ" xfId="1520"/>
    <cellStyle name="_KT (2)_ÿÿÿÿÿ_KH TPCP vung TNB (03-1-2012)" xfId="1521"/>
    <cellStyle name="_KT (2)_ÿÿÿÿÿ_kien giang 2" xfId="1522"/>
    <cellStyle name="_KT_TG" xfId="1523"/>
    <cellStyle name="_KT_TG_1" xfId="1524"/>
    <cellStyle name="_KT_TG_1 2" xfId="1525"/>
    <cellStyle name="_KT_TG_1_05-12  KH trung han 2016-2020 - Liem Thinh edited" xfId="1526"/>
    <cellStyle name="_KT_TG_1_ApGiaVatTu_cayxanh_latgach" xfId="1527"/>
    <cellStyle name="_KT_TG_1_Ban BTDD TDC" xfId="1528"/>
    <cellStyle name="_KT_TG_1_BANG TONG HOP TINH HINH THANH QUYET TOAN (MOI I)" xfId="1529"/>
    <cellStyle name="_KT_TG_1_BANG TONG HOP TINH HINH THANH QUYET TOAN (MOI I)_Ban BTDD TDC" xfId="1530"/>
    <cellStyle name="_KT_TG_1_BANG TONG HOP TINH HINH THANH QUYET TOAN (MOI I)_Kế hoạch 2013 T1-2014" xfId="1531"/>
    <cellStyle name="_KT_TG_1_BANG TONG HOP TINH HINH THANH QUYET TOAN (MOI I)_KH 2012 (T3-2013)" xfId="1532"/>
    <cellStyle name="_KT_TG_1_BANG TONG HOP TINH HINH THANH QUYET TOAN (MOI I)_KH 2012 (T3-2013)_Kế hoạch 2013 T1-2014" xfId="1533"/>
    <cellStyle name="_KT_TG_1_BAO CAO KLCT PT2000" xfId="1534"/>
    <cellStyle name="_KT_TG_1_BAO CAO PT2000" xfId="1535"/>
    <cellStyle name="_KT_TG_1_BAO CAO PT2000_Book1" xfId="1536"/>
    <cellStyle name="_KT_TG_1_Bao cao XDCB 2001 - T11 KH dieu chinh 20-11-THAI" xfId="1537"/>
    <cellStyle name="_KT_TG_1_BAO GIA NGAY 24-10-08 (co dam)" xfId="1538"/>
    <cellStyle name="_KT_TG_1_BAO GIA NGAY 24-10-08 (co dam)_Ban BTDD TDC" xfId="1539"/>
    <cellStyle name="_KT_TG_1_BAO GIA NGAY 24-10-08 (co dam)_Kế hoạch 2013 T1-2014" xfId="1540"/>
    <cellStyle name="_KT_TG_1_BAO GIA NGAY 24-10-08 (co dam)_KH 2012 (T3-2013)" xfId="1541"/>
    <cellStyle name="_KT_TG_1_BAO GIA NGAY 24-10-08 (co dam)_KH 2012 (T3-2013)_Kế hoạch 2013 T1-2014" xfId="1542"/>
    <cellStyle name="_KT_TG_1_BC  NAM 2007" xfId="1543"/>
    <cellStyle name="_KT_TG_1_BC CV 6403 BKHĐT" xfId="1544"/>
    <cellStyle name="_KT_TG_1_BC NQ11-CP - chinh sua lai" xfId="1545"/>
    <cellStyle name="_KT_TG_1_BC NQ11-CP-Quynh sau bieu so3" xfId="1546"/>
    <cellStyle name="_KT_TG_1_BC_NQ11-CP_-_Thao_sua_lai" xfId="1547"/>
    <cellStyle name="_KT_TG_1_Bieu mau cong trinh khoi cong moi 3-4" xfId="1548"/>
    <cellStyle name="_KT_TG_1_Bieu phan bo CT 135-CT(kem theo KHvon ĐT 1365)" xfId="1549"/>
    <cellStyle name="_KT_TG_1_BIỂU TỔNG HỢP LẦN CUỐI SỬA THEO NGHI QUYẾT SỐ 81" xfId="1550"/>
    <cellStyle name="_KT_TG_1_Bieu3ODA" xfId="1551"/>
    <cellStyle name="_KT_TG_1_Bieu3ODA_1" xfId="1552"/>
    <cellStyle name="_KT_TG_1_Bieu4HTMT" xfId="1553"/>
    <cellStyle name="_KT_TG_1_bieumau 1" xfId="1554"/>
    <cellStyle name="_KT_TG_1_bo sung von KCH nam 2010 va Du an tre kho khan" xfId="1555"/>
    <cellStyle name="_KT_TG_1_Book1" xfId="1556"/>
    <cellStyle name="_KT_TG_1_Book1 2" xfId="1557"/>
    <cellStyle name="_KT_TG_1_Book1_1" xfId="1558"/>
    <cellStyle name="_KT_TG_1_Book1_1 2" xfId="1559"/>
    <cellStyle name="_KT_TG_1_Book1_1_Ban BTDD TDC" xfId="1560"/>
    <cellStyle name="_KT_TG_1_Book1_1_BC CV 6403 BKHĐT" xfId="1561"/>
    <cellStyle name="_KT_TG_1_Book1_1_Bieu mau cong trinh khoi cong moi 3-4" xfId="1562"/>
    <cellStyle name="_KT_TG_1_Book1_1_Bieu3ODA" xfId="1563"/>
    <cellStyle name="_KT_TG_1_Book1_1_Bieu4HTMT" xfId="1564"/>
    <cellStyle name="_KT_TG_1_Book1_1_Book1" xfId="1565"/>
    <cellStyle name="_KT_TG_1_Book1_1_Kế hoạch 2013 T1-2014" xfId="1566"/>
    <cellStyle name="_KT_TG_1_Book1_1_KH 2012 (T3-2013)" xfId="1567"/>
    <cellStyle name="_KT_TG_1_Book1_1_KH 2012 (T3-2013)_Kế hoạch 2013 T1-2014" xfId="1568"/>
    <cellStyle name="_KT_TG_1_Book1_1_Luy ke von ung nam 2011 -Thoa gui ngay 12-8-2012" xfId="1569"/>
    <cellStyle name="_KT_TG_1_Book1_2" xfId="1570"/>
    <cellStyle name="_KT_TG_1_Book1_2 2" xfId="1571"/>
    <cellStyle name="_KT_TG_1_Book1_2_BC CV 6403 BKHĐT" xfId="1572"/>
    <cellStyle name="_KT_TG_1_Book1_2_Bieu3ODA" xfId="1573"/>
    <cellStyle name="_KT_TG_1_Book1_2_Luy ke von ung nam 2011 -Thoa gui ngay 12-8-2012" xfId="1574"/>
    <cellStyle name="_KT_TG_1_Book1_3" xfId="1575"/>
    <cellStyle name="_KT_TG_1_Book1_4" xfId="1576"/>
    <cellStyle name="_KT_TG_1_Book1_Ban BTDD TDC" xfId="1577"/>
    <cellStyle name="_KT_TG_1_Book1_BC CV 6403 BKHĐT" xfId="1578"/>
    <cellStyle name="_KT_TG_1_Book1_BC-QT-WB-dthao" xfId="1579"/>
    <cellStyle name="_KT_TG_1_Book1_Bieu mau cong trinh khoi cong moi 3-4" xfId="1580"/>
    <cellStyle name="_KT_TG_1_Book1_Bieu3ODA" xfId="1581"/>
    <cellStyle name="_KT_TG_1_Book1_Bieu4HTMT" xfId="1582"/>
    <cellStyle name="_KT_TG_1_Book1_bo sung von KCH nam 2010 va Du an tre kho khan" xfId="1583"/>
    <cellStyle name="_KT_TG_1_Book1_Book1" xfId="1584"/>
    <cellStyle name="_KT_TG_1_Book1_danh muc chuan bi dau tu 2011 ngay 07-6-2011" xfId="1585"/>
    <cellStyle name="_KT_TG_1_Book1_Danh muc pbo nguon von XSKT, XDCB nam 2009 chuyen qua nam 2010" xfId="1586"/>
    <cellStyle name="_KT_TG_1_Book1_dieu chinh KH 2011 ngay 26-5-2011111" xfId="1587"/>
    <cellStyle name="_KT_TG_1_Book1_DS KCH PHAN BO VON NSDP NAM 2010" xfId="1588"/>
    <cellStyle name="_KT_TG_1_Book1_giao KH 2011 ngay 10-12-2010" xfId="1589"/>
    <cellStyle name="_KT_TG_1_Book1_Kế hoạch 2013 T1-2014" xfId="1590"/>
    <cellStyle name="_KT_TG_1_Book1_KH 2012 (T3-2013)" xfId="1591"/>
    <cellStyle name="_KT_TG_1_Book1_KH 2012 (T3-2013)_Kế hoạch 2013 T1-2014" xfId="1592"/>
    <cellStyle name="_KT_TG_1_Book1_Luy ke von ung nam 2011 -Thoa gui ngay 12-8-2012" xfId="1593"/>
    <cellStyle name="_KT_TG_1_CAU Khanh Nam(Thi Cong)" xfId="1594"/>
    <cellStyle name="_KT_TG_1_CAU Khanh Nam(Thi Cong)_Ban BTDD TDC" xfId="1595"/>
    <cellStyle name="_KT_TG_1_CAU Khanh Nam(Thi Cong)_Kế hoạch 2013 T1-2014" xfId="1596"/>
    <cellStyle name="_KT_TG_1_CAU Khanh Nam(Thi Cong)_KH 2012 (T3-2013)" xfId="1597"/>
    <cellStyle name="_KT_TG_1_CAU Khanh Nam(Thi Cong)_KH 2012 (T3-2013)_Kế hoạch 2013 T1-2014" xfId="1598"/>
    <cellStyle name="_KT_TG_1_ChiHuong_ApGia" xfId="1599"/>
    <cellStyle name="_KT_TG_1_CoCauPhi (version 1)" xfId="1600"/>
    <cellStyle name="_KT_TG_1_Copy of 05-12  KH trung han 2016-2020 - Liem Thinh edited (1)" xfId="1601"/>
    <cellStyle name="_KT_TG_1_danh muc chuan bi dau tu 2011 ngay 07-6-2011" xfId="1602"/>
    <cellStyle name="_KT_TG_1_Danh muc pbo nguon von XSKT, XDCB nam 2009 chuyen qua nam 2010" xfId="1603"/>
    <cellStyle name="_KT_TG_1_DAU NOI PL-CL TAI PHU LAMHC" xfId="1604"/>
    <cellStyle name="_KT_TG_1_Điện chiếu sáng Phong Thổ.02.03.2011" xfId="1605"/>
    <cellStyle name="_KT_TG_1_dieu chinh KH 2011 ngay 26-5-2011111" xfId="1606"/>
    <cellStyle name="_KT_TG_1_DS KCH PHAN BO VON NSDP NAM 2010" xfId="1607"/>
    <cellStyle name="_KT_TG_1_DTCDT MR.2N110.HOCMON.TDTOAN.CCUNG" xfId="1608"/>
    <cellStyle name="_KT_TG_1_DU TRU VAT TU" xfId="1609"/>
    <cellStyle name="_KT_TG_1_DU TRU VAT TU_Ban BTDD TDC" xfId="1610"/>
    <cellStyle name="_KT_TG_1_DU TRU VAT TU_Kế hoạch 2013 T1-2014" xfId="1611"/>
    <cellStyle name="_KT_TG_1_DU TRU VAT TU_KH 2012 (T3-2013)" xfId="1612"/>
    <cellStyle name="_KT_TG_1_DU TRU VAT TU_KH 2012 (T3-2013)_Kế hoạch 2013 T1-2014" xfId="1613"/>
    <cellStyle name="_KT_TG_1_giao KH 2011 ngay 10-12-2010" xfId="1614"/>
    <cellStyle name="_KT_TG_1_GTGT 2003" xfId="1615"/>
    <cellStyle name="_KT_TG_1_Kế hoạch 2013 T1-2014" xfId="1616"/>
    <cellStyle name="_KT_TG_1_KE KHAI THUE GTGT 2004" xfId="1617"/>
    <cellStyle name="_KT_TG_1_KE KHAI THUE GTGT 2004_BCTC2004" xfId="1618"/>
    <cellStyle name="_KT_TG_1_Ket du ung NS" xfId="1619"/>
    <cellStyle name="_KT_TG_1_Ket du ung NS_Ban BTDD TDC" xfId="1620"/>
    <cellStyle name="_KT_TG_1_Ket du ung NS_Kế hoạch 2013 T1-2014" xfId="1621"/>
    <cellStyle name="_KT_TG_1_Ket du ung NS_KH 2012 (T3-2013)" xfId="1622"/>
    <cellStyle name="_KT_TG_1_Ket du ung NS_KH 2012 (T3-2013)_Kế hoạch 2013 T1-2014" xfId="1623"/>
    <cellStyle name="_KT_TG_1_KH 2012 (T3-2013)" xfId="1624"/>
    <cellStyle name="_KT_TG_1_KH 2012 (T3-2013)_Kế hoạch 2013 T1-2014" xfId="1625"/>
    <cellStyle name="_KT_TG_1_KH TPCP 2016-2020 (tong hop)" xfId="1626"/>
    <cellStyle name="_KT_TG_1_KH TPCP vung TNB (03-1-2012)" xfId="1627"/>
    <cellStyle name="_KT_TG_1_KH Von 2012 gui BKH 1" xfId="1628"/>
    <cellStyle name="_KT_TG_1_KH Von 2012 gui BKH 1_Ban BTDD TDC" xfId="1629"/>
    <cellStyle name="_KT_TG_1_KH Von 2012 gui BKH 1_Kế hoạch 2013 T1-2014" xfId="1630"/>
    <cellStyle name="_KT_TG_1_KH Von 2012 gui BKH 1_KH 2012 (T3-2013)" xfId="1631"/>
    <cellStyle name="_KT_TG_1_KH Von 2012 gui BKH 1_KH 2012 (T3-2013)_Kế hoạch 2013 T1-2014" xfId="1632"/>
    <cellStyle name="_KT_TG_1_KH Von 2012 gui BKH 2" xfId="1633"/>
    <cellStyle name="_KT_TG_1_KH Von 2012 gui BKH 2_Ban BTDD TDC" xfId="1634"/>
    <cellStyle name="_KT_TG_1_KH Von 2012 gui BKH 2_Kế hoạch 2013 T1-2014" xfId="1635"/>
    <cellStyle name="_KT_TG_1_KH Von 2012 gui BKH 2_KH 2012 (T3-2013)" xfId="1636"/>
    <cellStyle name="_KT_TG_1_KH Von 2012 gui BKH 2_KH 2012 (T3-2013)_Kế hoạch 2013 T1-2014" xfId="1637"/>
    <cellStyle name="_KT_TG_1_kien giang 2" xfId="1638"/>
    <cellStyle name="_KT_TG_1_KQXS" xfId="1639"/>
    <cellStyle name="_KT_TG_1_Lora-tungchau" xfId="1640"/>
    <cellStyle name="_KT_TG_1_Luy ke von ung nam 2011 -Thoa gui ngay 12-8-2012" xfId="1641"/>
    <cellStyle name="_KT_TG_1_NhanCong" xfId="1642"/>
    <cellStyle name="_KT_TG_1_N-X-T-04" xfId="1643"/>
    <cellStyle name="_KT_TG_1_PGIA-phieu tham tra Kho bac" xfId="1644"/>
    <cellStyle name="_KT_TG_1_phu luc tong ket tinh hinh TH giai doan 03-10 (ngay 30)" xfId="1645"/>
    <cellStyle name="_KT_TG_1_PT02-02" xfId="1646"/>
    <cellStyle name="_KT_TG_1_PT02-02_Book1" xfId="1647"/>
    <cellStyle name="_KT_TG_1_PT02-03" xfId="1648"/>
    <cellStyle name="_KT_TG_1_PT02-03_Book1" xfId="1649"/>
    <cellStyle name="_KT_TG_1_Qt-HT3PQ1(CauKho)" xfId="1650"/>
    <cellStyle name="_KT_TG_1_Sheet1" xfId="1651"/>
    <cellStyle name="_KT_TG_1_THEO DÕI DỰ ÁN.NĂM 2010-2011" xfId="1652"/>
    <cellStyle name="_KT_TG_1_TK152-04" xfId="1653"/>
    <cellStyle name="_KT_TG_1_VB Di den 2013" xfId="1654"/>
    <cellStyle name="_KT_TG_1_XDCSHT-999" xfId="1655"/>
    <cellStyle name="_KT_TG_1_ÿÿÿÿÿ" xfId="1656"/>
    <cellStyle name="_KT_TG_1_ÿÿÿÿÿ_Ban BTDD TDC" xfId="1657"/>
    <cellStyle name="_KT_TG_1_ÿÿÿÿÿ_Bieu mau cong trinh khoi cong moi 3-4" xfId="1658"/>
    <cellStyle name="_KT_TG_1_ÿÿÿÿÿ_Bieu3ODA" xfId="1659"/>
    <cellStyle name="_KT_TG_1_ÿÿÿÿÿ_Bieu4HTMT" xfId="1660"/>
    <cellStyle name="_KT_TG_1_ÿÿÿÿÿ_Kế hoạch 2013 T1-2014" xfId="1661"/>
    <cellStyle name="_KT_TG_1_ÿÿÿÿÿ_KH 2012 (T3-2013)" xfId="1662"/>
    <cellStyle name="_KT_TG_1_ÿÿÿÿÿ_KH 2012 (T3-2013)_Kế hoạch 2013 T1-2014" xfId="1663"/>
    <cellStyle name="_KT_TG_1_ÿÿÿÿÿ_KH TPCP vung TNB (03-1-2012)" xfId="1664"/>
    <cellStyle name="_KT_TG_1_ÿÿÿÿÿ_kien giang 2" xfId="1665"/>
    <cellStyle name="_KT_TG_2" xfId="1666"/>
    <cellStyle name="_KT_TG_2 2" xfId="1667"/>
    <cellStyle name="_KT_TG_2_05-12  KH trung han 2016-2020 - Liem Thinh edited" xfId="1668"/>
    <cellStyle name="_KT_TG_2_ApGiaVatTu_cayxanh_latgach" xfId="1669"/>
    <cellStyle name="_KT_TG_2_Ban BTDD TDC" xfId="1670"/>
    <cellStyle name="_KT_TG_2_BANG TONG HOP TINH HINH THANH QUYET TOAN (MOI I)" xfId="1671"/>
    <cellStyle name="_KT_TG_2_BANG TONG HOP TINH HINH THANH QUYET TOAN (MOI I)_Ban BTDD TDC" xfId="1672"/>
    <cellStyle name="_KT_TG_2_BANG TONG HOP TINH HINH THANH QUYET TOAN (MOI I)_Kế hoạch 2013 T1-2014" xfId="1673"/>
    <cellStyle name="_KT_TG_2_BANG TONG HOP TINH HINH THANH QUYET TOAN (MOI I)_KH 2012 (T3-2013)" xfId="1674"/>
    <cellStyle name="_KT_TG_2_BANG TONG HOP TINH HINH THANH QUYET TOAN (MOI I)_KH 2012 (T3-2013)_Kế hoạch 2013 T1-2014" xfId="1675"/>
    <cellStyle name="_KT_TG_2_BAO CAO KLCT PT2000" xfId="1676"/>
    <cellStyle name="_KT_TG_2_BAO CAO PT2000" xfId="1677"/>
    <cellStyle name="_KT_TG_2_BAO CAO PT2000_Book1" xfId="1678"/>
    <cellStyle name="_KT_TG_2_Bao cao XDCB 2001 - T11 KH dieu chinh 20-11-THAI" xfId="1679"/>
    <cellStyle name="_KT_TG_2_BAO GIA NGAY 24-10-08 (co dam)" xfId="1680"/>
    <cellStyle name="_KT_TG_2_BAO GIA NGAY 24-10-08 (co dam)_Ban BTDD TDC" xfId="1681"/>
    <cellStyle name="_KT_TG_2_BAO GIA NGAY 24-10-08 (co dam)_Kế hoạch 2013 T1-2014" xfId="1682"/>
    <cellStyle name="_KT_TG_2_BAO GIA NGAY 24-10-08 (co dam)_KH 2012 (T3-2013)" xfId="1683"/>
    <cellStyle name="_KT_TG_2_BAO GIA NGAY 24-10-08 (co dam)_KH 2012 (T3-2013)_Kế hoạch 2013 T1-2014" xfId="1684"/>
    <cellStyle name="_KT_TG_2_BC  NAM 2007" xfId="1685"/>
    <cellStyle name="_KT_TG_2_BC CV 6403 BKHĐT" xfId="1686"/>
    <cellStyle name="_KT_TG_2_BC NQ11-CP - chinh sua lai" xfId="1687"/>
    <cellStyle name="_KT_TG_2_BC NQ11-CP-Quynh sau bieu so3" xfId="1688"/>
    <cellStyle name="_KT_TG_2_BC_NQ11-CP_-_Thao_sua_lai" xfId="1689"/>
    <cellStyle name="_KT_TG_2_Bieu mau cong trinh khoi cong moi 3-4" xfId="1690"/>
    <cellStyle name="_KT_TG_2_Bieu phan bo CT 135-CT(kem theo KHvon ĐT 1365)" xfId="1691"/>
    <cellStyle name="_KT_TG_2_BIỂU TỔNG HỢP LẦN CUỐI SỬA THEO NGHI QUYẾT SỐ 81" xfId="1692"/>
    <cellStyle name="_KT_TG_2_Bieu3ODA" xfId="1693"/>
    <cellStyle name="_KT_TG_2_Bieu3ODA_1" xfId="1694"/>
    <cellStyle name="_KT_TG_2_Bieu4HTMT" xfId="1695"/>
    <cellStyle name="_KT_TG_2_bieumau 1" xfId="1696"/>
    <cellStyle name="_KT_TG_2_bo sung von KCH nam 2010 va Du an tre kho khan" xfId="1697"/>
    <cellStyle name="_KT_TG_2_Book1" xfId="1698"/>
    <cellStyle name="_KT_TG_2_Book1 2" xfId="1699"/>
    <cellStyle name="_KT_TG_2_Book1_1" xfId="1700"/>
    <cellStyle name="_KT_TG_2_Book1_1 2" xfId="1701"/>
    <cellStyle name="_KT_TG_2_Book1_1_Ban BTDD TDC" xfId="1702"/>
    <cellStyle name="_KT_TG_2_Book1_1_BC CV 6403 BKHĐT" xfId="1703"/>
    <cellStyle name="_KT_TG_2_Book1_1_Bieu mau cong trinh khoi cong moi 3-4" xfId="1704"/>
    <cellStyle name="_KT_TG_2_Book1_1_Bieu3ODA" xfId="1705"/>
    <cellStyle name="_KT_TG_2_Book1_1_Bieu4HTMT" xfId="1706"/>
    <cellStyle name="_KT_TG_2_Book1_1_Book1" xfId="1707"/>
    <cellStyle name="_KT_TG_2_Book1_1_Kế hoạch 2013 T1-2014" xfId="1708"/>
    <cellStyle name="_KT_TG_2_Book1_1_KH 2012 (T3-2013)" xfId="1709"/>
    <cellStyle name="_KT_TG_2_Book1_1_KH 2012 (T3-2013)_Kế hoạch 2013 T1-2014" xfId="1710"/>
    <cellStyle name="_KT_TG_2_Book1_1_Luy ke von ung nam 2011 -Thoa gui ngay 12-8-2012" xfId="1711"/>
    <cellStyle name="_KT_TG_2_Book1_2" xfId="1712"/>
    <cellStyle name="_KT_TG_2_Book1_2 2" xfId="1713"/>
    <cellStyle name="_KT_TG_2_Book1_2_BC CV 6403 BKHĐT" xfId="1714"/>
    <cellStyle name="_KT_TG_2_Book1_2_Bieu3ODA" xfId="1715"/>
    <cellStyle name="_KT_TG_2_Book1_2_Luy ke von ung nam 2011 -Thoa gui ngay 12-8-2012" xfId="1716"/>
    <cellStyle name="_KT_TG_2_Book1_3" xfId="1717"/>
    <cellStyle name="_KT_TG_2_Book1_3 2" xfId="1718"/>
    <cellStyle name="_KT_TG_2_Book1_4" xfId="1719"/>
    <cellStyle name="_KT_TG_2_Book1_Ban BTDD TDC" xfId="1720"/>
    <cellStyle name="_KT_TG_2_Book1_BC CV 6403 BKHĐT" xfId="1721"/>
    <cellStyle name="_KT_TG_2_Book1_Bieu mau cong trinh khoi cong moi 3-4" xfId="1722"/>
    <cellStyle name="_KT_TG_2_Book1_Bieu3ODA" xfId="1723"/>
    <cellStyle name="_KT_TG_2_Book1_Bieu4HTMT" xfId="1724"/>
    <cellStyle name="_KT_TG_2_Book1_bo sung von KCH nam 2010 va Du an tre kho khan" xfId="1725"/>
    <cellStyle name="_KT_TG_2_Book1_Book1" xfId="1726"/>
    <cellStyle name="_KT_TG_2_Book1_danh muc chuan bi dau tu 2011 ngay 07-6-2011" xfId="1727"/>
    <cellStyle name="_KT_TG_2_Book1_Danh muc pbo nguon von XSKT, XDCB nam 2009 chuyen qua nam 2010" xfId="1728"/>
    <cellStyle name="_KT_TG_2_Book1_dieu chinh KH 2011 ngay 26-5-2011111" xfId="1729"/>
    <cellStyle name="_KT_TG_2_Book1_DS KCH PHAN BO VON NSDP NAM 2010" xfId="1730"/>
    <cellStyle name="_KT_TG_2_Book1_giao KH 2011 ngay 10-12-2010" xfId="1731"/>
    <cellStyle name="_KT_TG_2_Book1_Kế hoạch 2013 T1-2014" xfId="1732"/>
    <cellStyle name="_KT_TG_2_Book1_KH 2012 (T3-2013)" xfId="1733"/>
    <cellStyle name="_KT_TG_2_Book1_KH 2012 (T3-2013)_Kế hoạch 2013 T1-2014" xfId="1734"/>
    <cellStyle name="_KT_TG_2_Book1_Luy ke von ung nam 2011 -Thoa gui ngay 12-8-2012" xfId="1735"/>
    <cellStyle name="_KT_TG_2_CAU Khanh Nam(Thi Cong)" xfId="1736"/>
    <cellStyle name="_KT_TG_2_CAU Khanh Nam(Thi Cong)_Ban BTDD TDC" xfId="1737"/>
    <cellStyle name="_KT_TG_2_CAU Khanh Nam(Thi Cong)_Kế hoạch 2013 T1-2014" xfId="1738"/>
    <cellStyle name="_KT_TG_2_CAU Khanh Nam(Thi Cong)_KH 2012 (T3-2013)" xfId="1739"/>
    <cellStyle name="_KT_TG_2_CAU Khanh Nam(Thi Cong)_KH 2012 (T3-2013)_Kế hoạch 2013 T1-2014" xfId="1740"/>
    <cellStyle name="_KT_TG_2_ChiHuong_ApGia" xfId="1741"/>
    <cellStyle name="_KT_TG_2_CoCauPhi (version 1)" xfId="1742"/>
    <cellStyle name="_KT_TG_2_Copy of 05-12  KH trung han 2016-2020 - Liem Thinh edited (1)" xfId="1743"/>
    <cellStyle name="_KT_TG_2_danh muc chuan bi dau tu 2011 ngay 07-6-2011" xfId="1744"/>
    <cellStyle name="_KT_TG_2_Danh muc pbo nguon von XSKT, XDCB nam 2009 chuyen qua nam 2010" xfId="1745"/>
    <cellStyle name="_KT_TG_2_DAU NOI PL-CL TAI PHU LAMHC" xfId="1746"/>
    <cellStyle name="_KT_TG_2_Điện chiếu sáng Phong Thổ.02.03.2011" xfId="1747"/>
    <cellStyle name="_KT_TG_2_dieu chinh KH 2011 ngay 26-5-2011111" xfId="1748"/>
    <cellStyle name="_KT_TG_2_DS KCH PHAN BO VON NSDP NAM 2010" xfId="1749"/>
    <cellStyle name="_KT_TG_2_DTCDT MR.2N110.HOCMON.TDTOAN.CCUNG" xfId="1750"/>
    <cellStyle name="_KT_TG_2_DU TRU VAT TU" xfId="1751"/>
    <cellStyle name="_KT_TG_2_DU TRU VAT TU_Ban BTDD TDC" xfId="1752"/>
    <cellStyle name="_KT_TG_2_DU TRU VAT TU_Kế hoạch 2013 T1-2014" xfId="1753"/>
    <cellStyle name="_KT_TG_2_DU TRU VAT TU_KH 2012 (T3-2013)" xfId="1754"/>
    <cellStyle name="_KT_TG_2_DU TRU VAT TU_KH 2012 (T3-2013)_Kế hoạch 2013 T1-2014" xfId="1755"/>
    <cellStyle name="_KT_TG_2_giao KH 2011 ngay 10-12-2010" xfId="1756"/>
    <cellStyle name="_KT_TG_2_GTGT 2003" xfId="1757"/>
    <cellStyle name="_KT_TG_2_Kế hoạch 2013 T1-2014" xfId="1758"/>
    <cellStyle name="_KT_TG_2_KE KHAI THUE GTGT 2004" xfId="1759"/>
    <cellStyle name="_KT_TG_2_KE KHAI THUE GTGT 2004_BCTC2004" xfId="1760"/>
    <cellStyle name="_KT_TG_2_Ket du ung NS" xfId="1761"/>
    <cellStyle name="_KT_TG_2_Ket du ung NS_Ban BTDD TDC" xfId="1762"/>
    <cellStyle name="_KT_TG_2_Ket du ung NS_Kế hoạch 2013 T1-2014" xfId="1763"/>
    <cellStyle name="_KT_TG_2_Ket du ung NS_KH 2012 (T3-2013)" xfId="1764"/>
    <cellStyle name="_KT_TG_2_Ket du ung NS_KH 2012 (T3-2013)_Kế hoạch 2013 T1-2014" xfId="1765"/>
    <cellStyle name="_KT_TG_2_KH 2012 (T3-2013)" xfId="1766"/>
    <cellStyle name="_KT_TG_2_KH 2012 (T3-2013)_Kế hoạch 2013 T1-2014" xfId="1767"/>
    <cellStyle name="_KT_TG_2_KH TPCP 2016-2020 (tong hop)" xfId="1768"/>
    <cellStyle name="_KT_TG_2_KH TPCP vung TNB (03-1-2012)" xfId="1769"/>
    <cellStyle name="_KT_TG_2_KH Von 2012 gui BKH 1" xfId="1770"/>
    <cellStyle name="_KT_TG_2_KH Von 2012 gui BKH 1_Ban BTDD TDC" xfId="1771"/>
    <cellStyle name="_KT_TG_2_KH Von 2012 gui BKH 1_Kế hoạch 2013 T1-2014" xfId="1772"/>
    <cellStyle name="_KT_TG_2_KH Von 2012 gui BKH 1_KH 2012 (T3-2013)" xfId="1773"/>
    <cellStyle name="_KT_TG_2_KH Von 2012 gui BKH 1_KH 2012 (T3-2013)_Kế hoạch 2013 T1-2014" xfId="1774"/>
    <cellStyle name="_KT_TG_2_KH Von 2012 gui BKH 2" xfId="1775"/>
    <cellStyle name="_KT_TG_2_KH Von 2012 gui BKH 2_Ban BTDD TDC" xfId="1776"/>
    <cellStyle name="_KT_TG_2_KH Von 2012 gui BKH 2_Kế hoạch 2013 T1-2014" xfId="1777"/>
    <cellStyle name="_KT_TG_2_KH Von 2012 gui BKH 2_KH 2012 (T3-2013)" xfId="1778"/>
    <cellStyle name="_KT_TG_2_KH Von 2012 gui BKH 2_KH 2012 (T3-2013)_Kế hoạch 2013 T1-2014" xfId="1779"/>
    <cellStyle name="_KT_TG_2_kien giang 2" xfId="1780"/>
    <cellStyle name="_KT_TG_2_KQXS" xfId="1781"/>
    <cellStyle name="_KT_TG_2_Lora-tungchau" xfId="1782"/>
    <cellStyle name="_KT_TG_2_Luy ke von ung nam 2011 -Thoa gui ngay 12-8-2012" xfId="1783"/>
    <cellStyle name="_KT_TG_2_NhanCong" xfId="1784"/>
    <cellStyle name="_KT_TG_2_N-X-T-04" xfId="1785"/>
    <cellStyle name="_KT_TG_2_PGIA-phieu tham tra Kho bac" xfId="1786"/>
    <cellStyle name="_KT_TG_2_phu luc tong ket tinh hinh TH giai doan 03-10 (ngay 30)" xfId="1787"/>
    <cellStyle name="_KT_TG_2_PT02-02" xfId="1788"/>
    <cellStyle name="_KT_TG_2_PT02-02_Book1" xfId="1789"/>
    <cellStyle name="_KT_TG_2_PT02-03" xfId="1790"/>
    <cellStyle name="_KT_TG_2_PT02-03_Book1" xfId="1791"/>
    <cellStyle name="_KT_TG_2_Qt-HT3PQ1(CauKho)" xfId="1792"/>
    <cellStyle name="_KT_TG_2_Sheet1" xfId="1793"/>
    <cellStyle name="_KT_TG_2_THEO DÕI DỰ ÁN.NĂM 2010-2011" xfId="1794"/>
    <cellStyle name="_KT_TG_2_TK152-04" xfId="1795"/>
    <cellStyle name="_KT_TG_2_VB Di den 2013" xfId="1796"/>
    <cellStyle name="_KT_TG_2_XDCSHT-999" xfId="1797"/>
    <cellStyle name="_KT_TG_2_ÿÿÿÿÿ" xfId="1798"/>
    <cellStyle name="_KT_TG_2_ÿÿÿÿÿ_Ban BTDD TDC" xfId="1799"/>
    <cellStyle name="_KT_TG_2_ÿÿÿÿÿ_Bieu mau cong trinh khoi cong moi 3-4" xfId="1800"/>
    <cellStyle name="_KT_TG_2_ÿÿÿÿÿ_Bieu3ODA" xfId="1801"/>
    <cellStyle name="_KT_TG_2_ÿÿÿÿÿ_Bieu4HTMT" xfId="1802"/>
    <cellStyle name="_KT_TG_2_ÿÿÿÿÿ_Kế hoạch 2013 T1-2014" xfId="1803"/>
    <cellStyle name="_KT_TG_2_ÿÿÿÿÿ_KH 2012 (T3-2013)" xfId="1804"/>
    <cellStyle name="_KT_TG_2_ÿÿÿÿÿ_KH 2012 (T3-2013)_Kế hoạch 2013 T1-2014" xfId="1805"/>
    <cellStyle name="_KT_TG_2_ÿÿÿÿÿ_KH TPCP vung TNB (03-1-2012)" xfId="1806"/>
    <cellStyle name="_KT_TG_2_ÿÿÿÿÿ_kien giang 2" xfId="1807"/>
    <cellStyle name="_KT_TG_3" xfId="1808"/>
    <cellStyle name="_KT_TG_3_Ban BTDD TDC" xfId="1809"/>
    <cellStyle name="_KT_TG_3_Kế hoạch 2013 T1-2014" xfId="1810"/>
    <cellStyle name="_KT_TG_3_KH 2012 (T3-2013)" xfId="1811"/>
    <cellStyle name="_KT_TG_3_KH 2012 (T3-2013)_Kế hoạch 2013 T1-2014" xfId="1812"/>
    <cellStyle name="_KT_TG_4" xfId="1813"/>
    <cellStyle name="_KT_TG_4 2" xfId="1814"/>
    <cellStyle name="_KT_TG_4_05-12  KH trung han 2016-2020 - Liem Thinh edited" xfId="1815"/>
    <cellStyle name="_KT_TG_4_Ban BTDD TDC" xfId="1816"/>
    <cellStyle name="_KT_TG_4_Copy of 05-12  KH trung han 2016-2020 - Liem Thinh edited (1)" xfId="1817"/>
    <cellStyle name="_KT_TG_4_Kế hoạch 2013 T1-2014" xfId="1818"/>
    <cellStyle name="_KT_TG_4_KH 2012 (T3-2013)" xfId="1819"/>
    <cellStyle name="_KT_TG_4_KH 2012 (T3-2013)_Kế hoạch 2013 T1-2014" xfId="1820"/>
    <cellStyle name="_KT_TG_4_KH TPCP 2016-2020 (tong hop)" xfId="1821"/>
    <cellStyle name="_KT_TG_4_Lora-tungchau" xfId="1822"/>
    <cellStyle name="_KT_TG_4_Lora-tungchau 2" xfId="1823"/>
    <cellStyle name="_KT_TG_4_Lora-tungchau_05-12  KH trung han 2016-2020 - Liem Thinh edited" xfId="1824"/>
    <cellStyle name="_KT_TG_4_Lora-tungchau_Copy of 05-12  KH trung han 2016-2020 - Liem Thinh edited (1)" xfId="1825"/>
    <cellStyle name="_KT_TG_4_Lora-tungchau_KH TPCP 2016-2020 (tong hop)" xfId="1826"/>
    <cellStyle name="_KT_TG_4_Qt-HT3PQ1(CauKho)" xfId="1827"/>
    <cellStyle name="_KT_TG_Ban BTDD TDC" xfId="1828"/>
    <cellStyle name="_KT_TG_Kế hoạch 2013 T1-2014" xfId="1829"/>
    <cellStyle name="_KT_TG_KH 2012 (T3-2013)" xfId="1830"/>
    <cellStyle name="_KT_TG_KH 2012 (T3-2013)_Kế hoạch 2013 T1-2014" xfId="1831"/>
    <cellStyle name="_Lora-tungchau" xfId="1832"/>
    <cellStyle name="_Lora-tungchau 2" xfId="1833"/>
    <cellStyle name="_Lora-tungchau_05-12  KH trung han 2016-2020 - Liem Thinh edited" xfId="1834"/>
    <cellStyle name="_Lora-tungchau_Copy of 05-12  KH trung han 2016-2020 - Liem Thinh edited (1)" xfId="1835"/>
    <cellStyle name="_Lora-tungchau_KH TPCP 2016-2020 (tong hop)" xfId="1836"/>
    <cellStyle name="_LuuNgay24-07-2006Bao cao tai NPP PHAN DUNG 22-7" xfId="1837"/>
    <cellStyle name="_LuuNgay24-07-2006Bao cao tai NPP PHAN DUNG 22-7 2" xfId="1838"/>
    <cellStyle name="_LuuNgay24-07-2006Bao cao tai NPP PHAN DUNG 22-7_Ban BTDD TDC" xfId="1839"/>
    <cellStyle name="_LuuNgay24-07-2006Bao cao tai NPP PHAN DUNG 22-7_Bieu 1+3+5+6+9" xfId="1840"/>
    <cellStyle name="_LuuNgay24-07-2006Bao cao tai NPP PHAN DUNG 22-7_Bieu 1+3+5+6+9_Kế hoạch 2013 T1-2014" xfId="1841"/>
    <cellStyle name="_LuuNgay24-07-2006Bao cao tai NPP PHAN DUNG 22-7_Bieu phan bo CT 135-CT(kem theo KHvon ĐT 1365)" xfId="1842"/>
    <cellStyle name="_LuuNgay24-07-2006Bao cao tai NPP PHAN DUNG 22-7_Kế hoạch 2013 T1-2014" xfId="1843"/>
    <cellStyle name="_Luy ke von ung nam 2011 -Thoa gui ngay 12-8-2012" xfId="1844"/>
    <cellStyle name="_mau so 3" xfId="1845"/>
    <cellStyle name="_MauThanTKKT-goi7-DonGia2143(vl t7)" xfId="1846"/>
    <cellStyle name="_MauThanTKKT-goi7-DonGia2143(vl t7) 2" xfId="1847"/>
    <cellStyle name="_MauThanTKKT-goi7-DonGia2143(vl t7)_!1 1 bao cao giao KH ve HTCMT vung TNB   12-12-2011" xfId="1848"/>
    <cellStyle name="_MauThanTKKT-goi7-DonGia2143(vl t7)_Ban BTDD TDC" xfId="1849"/>
    <cellStyle name="_MauThanTKKT-goi7-DonGia2143(vl t7)_Bieu 1+3+5+6+9" xfId="1850"/>
    <cellStyle name="_MauThanTKKT-goi7-DonGia2143(vl t7)_Bieu 1+3+5+6+9_Kế hoạch 2013 T1-2014" xfId="1851"/>
    <cellStyle name="_MauThanTKKT-goi7-DonGia2143(vl t7)_Bieu phan bo CT 135-CT(kem theo KHvon ĐT 1365)" xfId="1852"/>
    <cellStyle name="_MauThanTKKT-goi7-DonGia2143(vl t7)_Bieu4HTMT" xfId="1853"/>
    <cellStyle name="_MauThanTKKT-goi7-DonGia2143(vl t7)_Bieu4HTMT_!1 1 bao cao giao KH ve HTCMT vung TNB   12-12-2011" xfId="1854"/>
    <cellStyle name="_MauThanTKKT-goi7-DonGia2143(vl t7)_Bieu4HTMT_KH TPCP vung TNB (03-1-2012)" xfId="1855"/>
    <cellStyle name="_MauThanTKKT-goi7-DonGia2143(vl t7)_Kế hoạch 2013 T1-2014" xfId="1856"/>
    <cellStyle name="_MauThanTKKT-goi7-DonGia2143(vl t7)_KH TPCP vung TNB (03-1-2012)" xfId="1857"/>
    <cellStyle name="_MTQG- chuyển a Cường" xfId="1858"/>
    <cellStyle name="_MTQG- chuyển a Cường_Kế hoạch 2013 T1-2014" xfId="1859"/>
    <cellStyle name="_Nhu cau von ung truoc 2011 Tha h Hoa + Nge An gui TW" xfId="1860"/>
    <cellStyle name="_Nhu cau von ung truoc 2011 Tha h Hoa + Nge An gui TW 2" xfId="1861"/>
    <cellStyle name="_Nhu cau von ung truoc 2011 Tha h Hoa + Nge An gui TW_!1 1 bao cao giao KH ve HTCMT vung TNB   12-12-2011" xfId="1862"/>
    <cellStyle name="_Nhu cau von ung truoc 2011 Tha h Hoa + Nge An gui TW_Ban BTDD TDC" xfId="1863"/>
    <cellStyle name="_Nhu cau von ung truoc 2011 Tha h Hoa + Nge An gui TW_Bieu 1+3+5+6+9" xfId="1864"/>
    <cellStyle name="_Nhu cau von ung truoc 2011 Tha h Hoa + Nge An gui TW_Bieu 1+3+5+6+9_Kế hoạch 2013 T1-2014" xfId="1865"/>
    <cellStyle name="_Nhu cau von ung truoc 2011 Tha h Hoa + Nge An gui TW_Bieu phan bo CT 135-CT(kem theo KHvon ĐT 1365)" xfId="1866"/>
    <cellStyle name="_Nhu cau von ung truoc 2011 Tha h Hoa + Nge An gui TW_Bieu4HTMT" xfId="1867"/>
    <cellStyle name="_Nhu cau von ung truoc 2011 Tha h Hoa + Nge An gui TW_Bieu4HTMT_!1 1 bao cao giao KH ve HTCMT vung TNB   12-12-2011" xfId="1868"/>
    <cellStyle name="_Nhu cau von ung truoc 2011 Tha h Hoa + Nge An gui TW_Bieu4HTMT_KH TPCP vung TNB (03-1-2012)" xfId="1869"/>
    <cellStyle name="_Nhu cau von ung truoc 2011 Tha h Hoa + Nge An gui TW_Kế hoạch 2013 T1-2014" xfId="1870"/>
    <cellStyle name="_Nhu cau von ung truoc 2011 Tha h Hoa + Nge An gui TW_KH TPCP vung TNB (03-1-2012)" xfId="1871"/>
    <cellStyle name="_N-X-T-04" xfId="1872"/>
    <cellStyle name="_PERSONAL" xfId="1873"/>
    <cellStyle name="_PERSONAL_Ban BTDD TDC" xfId="1874"/>
    <cellStyle name="_PERSONAL_BC CV 6403 BKHĐT" xfId="1875"/>
    <cellStyle name="_PERSONAL_Bieu mau cong trinh khoi cong moi 3-4" xfId="1876"/>
    <cellStyle name="_PERSONAL_Bieu3ODA" xfId="1877"/>
    <cellStyle name="_PERSONAL_Bieu4HTMT" xfId="1878"/>
    <cellStyle name="_PERSONAL_Book1" xfId="1879"/>
    <cellStyle name="_PERSONAL_Book1 2" xfId="1880"/>
    <cellStyle name="_PERSONAL_Book1_Ban BTDD TDC" xfId="1881"/>
    <cellStyle name="_PERSONAL_Book1_Kế hoạch 2013 T1-2014" xfId="1882"/>
    <cellStyle name="_PERSONAL_Book1_KH 2012 (T3-2013)" xfId="1883"/>
    <cellStyle name="_PERSONAL_Book1_KH 2012 (T3-2013)_Kế hoạch 2013 T1-2014" xfId="1884"/>
    <cellStyle name="_PERSONAL_HTQ.8 GD1" xfId="1885"/>
    <cellStyle name="_PERSONAL_HTQ.8 GD1_05-12  KH trung han 2016-2020 - Liem Thinh edited" xfId="1886"/>
    <cellStyle name="_PERSONAL_HTQ.8 GD1_Copy of 05-12  KH trung han 2016-2020 - Liem Thinh edited (1)" xfId="1887"/>
    <cellStyle name="_PERSONAL_HTQ.8 GD1_KH TPCP 2016-2020 (tong hop)" xfId="1888"/>
    <cellStyle name="_PERSONAL_Kế hoạch 2013 T1-2014" xfId="1889"/>
    <cellStyle name="_PERSONAL_KH 2012 (T3-2013)" xfId="1890"/>
    <cellStyle name="_PERSONAL_KH 2012 (T3-2013)_Kế hoạch 2013 T1-2014" xfId="1891"/>
    <cellStyle name="_PERSONAL_Luy ke von ung nam 2011 -Thoa gui ngay 12-8-2012" xfId="1892"/>
    <cellStyle name="_PERSONAL_Tong hop KHCB 2001" xfId="1893"/>
    <cellStyle name="_PERSONAL_Tong hop KHCB 2001_Ban BTDD TDC" xfId="1894"/>
    <cellStyle name="_PERSONAL_Tong hop KHCB 2001_Kế hoạch 2013 T1-2014" xfId="1895"/>
    <cellStyle name="_PERSONAL_Tong hop KHCB 2001_KH 2012 (T3-2013)" xfId="1896"/>
    <cellStyle name="_PERSONAL_Tong hop KHCB 2001_KH 2012 (T3-2013)_Kế hoạch 2013 T1-2014" xfId="1897"/>
    <cellStyle name="_Phan bo" xfId="1898"/>
    <cellStyle name="_Phan bo 2" xfId="1899"/>
    <cellStyle name="_Phan bo KH 2009 TPCP" xfId="1900"/>
    <cellStyle name="_Phan bo_Ban BTDD TDC" xfId="1901"/>
    <cellStyle name="_Phan bo_Bieu 1+3+5+6+9" xfId="1902"/>
    <cellStyle name="_Phan bo_Bieu 1+3+5+6+9_Kế hoạch 2013 T1-2014" xfId="1903"/>
    <cellStyle name="_Phan bo_Bieu phan bo CT 135-CT(kem theo KHvon ĐT 1365)" xfId="1904"/>
    <cellStyle name="_Phan bo_Kế hoạch 2013 T1-2014" xfId="1905"/>
    <cellStyle name="_Phan pha do" xfId="1906"/>
    <cellStyle name="_phong bo mon22" xfId="1907"/>
    <cellStyle name="_phong bo mon22_!1 1 bao cao giao KH ve HTCMT vung TNB   12-12-2011" xfId="1908"/>
    <cellStyle name="_phong bo mon22_KH TPCP vung TNB (03-1-2012)" xfId="1909"/>
    <cellStyle name="_Phu luc 2 (Bieu 2) TH KH 2010" xfId="1910"/>
    <cellStyle name="_phu luc tong ket tinh hinh TH giai doan 03-10 (ngay 30)" xfId="1911"/>
    <cellStyle name="_Phuluckinhphi_DC_lan 4_YL" xfId="1912"/>
    <cellStyle name="_Q TOAN  SCTX QL.62 QUI I ( oanh)" xfId="1913"/>
    <cellStyle name="_Q TOAN  SCTX QL.62 QUI I ( oanh)_Ban BTDD TDC" xfId="1914"/>
    <cellStyle name="_Q TOAN  SCTX QL.62 QUI I ( oanh)_Kế hoạch 2013 T1-2014" xfId="1915"/>
    <cellStyle name="_Q TOAN  SCTX QL.62 QUI I ( oanh)_KH 2012 (T3-2013)" xfId="1916"/>
    <cellStyle name="_Q TOAN  SCTX QL.62 QUI I ( oanh)_KH 2012 (T3-2013)_Kế hoạch 2013 T1-2014" xfId="1917"/>
    <cellStyle name="_Q TOAN  SCTX QL.62 QUI II ( oanh)" xfId="1918"/>
    <cellStyle name="_Q TOAN  SCTX QL.62 QUI II ( oanh)_Ban BTDD TDC" xfId="1919"/>
    <cellStyle name="_Q TOAN  SCTX QL.62 QUI II ( oanh)_Kế hoạch 2013 T1-2014" xfId="1920"/>
    <cellStyle name="_Q TOAN  SCTX QL.62 QUI II ( oanh)_KH 2012 (T3-2013)" xfId="1921"/>
    <cellStyle name="_Q TOAN  SCTX QL.62 QUI II ( oanh)_KH 2012 (T3-2013)_Kế hoạch 2013 T1-2014" xfId="1922"/>
    <cellStyle name="_QĐ 980" xfId="1923"/>
    <cellStyle name="_QĐ 980_Ban BTDD TDC" xfId="1924"/>
    <cellStyle name="_QT SCTXQL62_QT1 (Cty QL)" xfId="1925"/>
    <cellStyle name="_QT SCTXQL62_QT1 (Cty QL)_Ban BTDD TDC" xfId="1926"/>
    <cellStyle name="_QT SCTXQL62_QT1 (Cty QL)_Kế hoạch 2013 T1-2014" xfId="1927"/>
    <cellStyle name="_QT SCTXQL62_QT1 (Cty QL)_KH 2012 (T3-2013)" xfId="1928"/>
    <cellStyle name="_QT SCTXQL62_QT1 (Cty QL)_KH 2012 (T3-2013)_Kế hoạch 2013 T1-2014" xfId="1929"/>
    <cellStyle name="_Qt-HT3PQ1(CauKho)" xfId="1930"/>
    <cellStyle name="_Ra soat KH von 2011 (Huy-11-11-11)" xfId="1931"/>
    <cellStyle name="_Ra soat KH von 2011 (Huy-11-11-11) 2" xfId="1932"/>
    <cellStyle name="_Sheet1" xfId="1933"/>
    <cellStyle name="_Sheet1_Ban BTDD TDC" xfId="1934"/>
    <cellStyle name="_Sheet1_Kế hoạch 2013 T1-2014" xfId="1935"/>
    <cellStyle name="_Sheet1_KH 2012 (T3-2013)" xfId="1936"/>
    <cellStyle name="_Sheet1_KH 2012 (T3-2013)_Kế hoạch 2013 T1-2014" xfId="1937"/>
    <cellStyle name="_Sheet1_StartUp" xfId="1938"/>
    <cellStyle name="_Sheet1_XDCSHT-999" xfId="1939"/>
    <cellStyle name="_Sheet2" xfId="1940"/>
    <cellStyle name="_Sheet2_Ban BTDD TDC" xfId="1941"/>
    <cellStyle name="_Sheet2_Kế hoạch 2013 T1-2014" xfId="1942"/>
    <cellStyle name="_Sheet2_KH 2012 (T3-2013)" xfId="1943"/>
    <cellStyle name="_Sheet2_KH 2012 (T3-2013)_Kế hoạch 2013 T1-2014" xfId="1944"/>
    <cellStyle name="_SO T11" xfId="1945"/>
    <cellStyle name="_StartUp" xfId="1946"/>
    <cellStyle name="_TG-TH" xfId="1947"/>
    <cellStyle name="_TG-TH_1" xfId="1948"/>
    <cellStyle name="_TG-TH_1 2" xfId="1949"/>
    <cellStyle name="_TG-TH_1_05-12  KH trung han 2016-2020 - Liem Thinh edited" xfId="1950"/>
    <cellStyle name="_TG-TH_1_ApGiaVatTu_cayxanh_latgach" xfId="1951"/>
    <cellStyle name="_TG-TH_1_Ban BTDD TDC" xfId="1952"/>
    <cellStyle name="_TG-TH_1_BANG TONG HOP TINH HINH THANH QUYET TOAN (MOI I)" xfId="1953"/>
    <cellStyle name="_TG-TH_1_BANG TONG HOP TINH HINH THANH QUYET TOAN (MOI I)_Ban BTDD TDC" xfId="1954"/>
    <cellStyle name="_TG-TH_1_BANG TONG HOP TINH HINH THANH QUYET TOAN (MOI I)_Kế hoạch 2013 T1-2014" xfId="1955"/>
    <cellStyle name="_TG-TH_1_BANG TONG HOP TINH HINH THANH QUYET TOAN (MOI I)_KH 2012 (T3-2013)" xfId="1956"/>
    <cellStyle name="_TG-TH_1_BANG TONG HOP TINH HINH THANH QUYET TOAN (MOI I)_KH 2012 (T3-2013)_Kế hoạch 2013 T1-2014" xfId="1957"/>
    <cellStyle name="_TG-TH_1_BAO CAO KLCT PT2000" xfId="1958"/>
    <cellStyle name="_TG-TH_1_BAO CAO PT2000" xfId="1959"/>
    <cellStyle name="_TG-TH_1_BAO CAO PT2000_Book1" xfId="1960"/>
    <cellStyle name="_TG-TH_1_Bao cao XDCB 2001 - T11 KH dieu chinh 20-11-THAI" xfId="1961"/>
    <cellStyle name="_TG-TH_1_BAO GIA NGAY 24-10-08 (co dam)" xfId="1962"/>
    <cellStyle name="_TG-TH_1_BAO GIA NGAY 24-10-08 (co dam)_Ban BTDD TDC" xfId="1963"/>
    <cellStyle name="_TG-TH_1_BAO GIA NGAY 24-10-08 (co dam)_Kế hoạch 2013 T1-2014" xfId="1964"/>
    <cellStyle name="_TG-TH_1_BAO GIA NGAY 24-10-08 (co dam)_KH 2012 (T3-2013)" xfId="1965"/>
    <cellStyle name="_TG-TH_1_BAO GIA NGAY 24-10-08 (co dam)_KH 2012 (T3-2013)_Kế hoạch 2013 T1-2014" xfId="1966"/>
    <cellStyle name="_TG-TH_1_BC  NAM 2007" xfId="1967"/>
    <cellStyle name="_TG-TH_1_BC CV 6403 BKHĐT" xfId="1968"/>
    <cellStyle name="_TG-TH_1_BC NQ11-CP - chinh sua lai" xfId="1969"/>
    <cellStyle name="_TG-TH_1_BC NQ11-CP-Quynh sau bieu so3" xfId="1970"/>
    <cellStyle name="_TG-TH_1_BC_NQ11-CP_-_Thao_sua_lai" xfId="1971"/>
    <cellStyle name="_TG-TH_1_Bieu mau cong trinh khoi cong moi 3-4" xfId="1972"/>
    <cellStyle name="_TG-TH_1_Bieu phan bo CT 135-CT(kem theo KHvon ĐT 1365)" xfId="1973"/>
    <cellStyle name="_TG-TH_1_BIỂU TỔNG HỢP LẦN CUỐI SỬA THEO NGHI QUYẾT SỐ 81" xfId="1974"/>
    <cellStyle name="_TG-TH_1_Bieu3ODA" xfId="1975"/>
    <cellStyle name="_TG-TH_1_Bieu3ODA_1" xfId="1976"/>
    <cellStyle name="_TG-TH_1_Bieu4HTMT" xfId="1977"/>
    <cellStyle name="_TG-TH_1_bieumau 1" xfId="1978"/>
    <cellStyle name="_TG-TH_1_bo sung von KCH nam 2010 va Du an tre kho khan" xfId="1979"/>
    <cellStyle name="_TG-TH_1_Book1" xfId="1980"/>
    <cellStyle name="_TG-TH_1_Book1 2" xfId="1981"/>
    <cellStyle name="_TG-TH_1_Book1_1" xfId="1982"/>
    <cellStyle name="_TG-TH_1_Book1_1 2" xfId="1983"/>
    <cellStyle name="_TG-TH_1_Book1_1_Ban BTDD TDC" xfId="1984"/>
    <cellStyle name="_TG-TH_1_Book1_1_BC CV 6403 BKHĐT" xfId="1985"/>
    <cellStyle name="_TG-TH_1_Book1_1_Bieu mau cong trinh khoi cong moi 3-4" xfId="1986"/>
    <cellStyle name="_TG-TH_1_Book1_1_Bieu3ODA" xfId="1987"/>
    <cellStyle name="_TG-TH_1_Book1_1_Bieu4HTMT" xfId="1988"/>
    <cellStyle name="_TG-TH_1_Book1_1_Book1" xfId="1989"/>
    <cellStyle name="_TG-TH_1_Book1_1_Kế hoạch 2013 T1-2014" xfId="1990"/>
    <cellStyle name="_TG-TH_1_Book1_1_KH 2012 (T3-2013)" xfId="1991"/>
    <cellStyle name="_TG-TH_1_Book1_1_KH 2012 (T3-2013)_Kế hoạch 2013 T1-2014" xfId="1992"/>
    <cellStyle name="_TG-TH_1_Book1_1_Luy ke von ung nam 2011 -Thoa gui ngay 12-8-2012" xfId="1993"/>
    <cellStyle name="_TG-TH_1_Book1_2" xfId="1994"/>
    <cellStyle name="_TG-TH_1_Book1_2 2" xfId="1995"/>
    <cellStyle name="_TG-TH_1_Book1_2_BC CV 6403 BKHĐT" xfId="1996"/>
    <cellStyle name="_TG-TH_1_Book1_2_Bieu3ODA" xfId="1997"/>
    <cellStyle name="_TG-TH_1_Book1_2_Luy ke von ung nam 2011 -Thoa gui ngay 12-8-2012" xfId="1998"/>
    <cellStyle name="_TG-TH_1_Book1_3" xfId="1999"/>
    <cellStyle name="_TG-TH_1_Book1_4" xfId="2000"/>
    <cellStyle name="_TG-TH_1_Book1_Ban BTDD TDC" xfId="2001"/>
    <cellStyle name="_TG-TH_1_Book1_BC CV 6403 BKHĐT" xfId="2002"/>
    <cellStyle name="_TG-TH_1_Book1_BC-QT-WB-dthao" xfId="2003"/>
    <cellStyle name="_TG-TH_1_Book1_Bieu mau cong trinh khoi cong moi 3-4" xfId="2004"/>
    <cellStyle name="_TG-TH_1_Book1_Bieu3ODA" xfId="2005"/>
    <cellStyle name="_TG-TH_1_Book1_Bieu4HTMT" xfId="2006"/>
    <cellStyle name="_TG-TH_1_Book1_bo sung von KCH nam 2010 va Du an tre kho khan" xfId="2007"/>
    <cellStyle name="_TG-TH_1_Book1_Book1" xfId="2008"/>
    <cellStyle name="_TG-TH_1_Book1_danh muc chuan bi dau tu 2011 ngay 07-6-2011" xfId="2009"/>
    <cellStyle name="_TG-TH_1_Book1_Danh muc pbo nguon von XSKT, XDCB nam 2009 chuyen qua nam 2010" xfId="2010"/>
    <cellStyle name="_TG-TH_1_Book1_dieu chinh KH 2011 ngay 26-5-2011111" xfId="2011"/>
    <cellStyle name="_TG-TH_1_Book1_DS KCH PHAN BO VON NSDP NAM 2010" xfId="2012"/>
    <cellStyle name="_TG-TH_1_Book1_giao KH 2011 ngay 10-12-2010" xfId="2013"/>
    <cellStyle name="_TG-TH_1_Book1_Kế hoạch 2013 T1-2014" xfId="2014"/>
    <cellStyle name="_TG-TH_1_Book1_KH 2012 (T3-2013)" xfId="2015"/>
    <cellStyle name="_TG-TH_1_Book1_KH 2012 (T3-2013)_Kế hoạch 2013 T1-2014" xfId="2016"/>
    <cellStyle name="_TG-TH_1_Book1_Luy ke von ung nam 2011 -Thoa gui ngay 12-8-2012" xfId="2017"/>
    <cellStyle name="_TG-TH_1_CAU Khanh Nam(Thi Cong)" xfId="2018"/>
    <cellStyle name="_TG-TH_1_CAU Khanh Nam(Thi Cong)_Ban BTDD TDC" xfId="2019"/>
    <cellStyle name="_TG-TH_1_CAU Khanh Nam(Thi Cong)_Kế hoạch 2013 T1-2014" xfId="2020"/>
    <cellStyle name="_TG-TH_1_CAU Khanh Nam(Thi Cong)_KH 2012 (T3-2013)" xfId="2021"/>
    <cellStyle name="_TG-TH_1_CAU Khanh Nam(Thi Cong)_KH 2012 (T3-2013)_Kế hoạch 2013 T1-2014" xfId="2022"/>
    <cellStyle name="_TG-TH_1_ChiHuong_ApGia" xfId="2023"/>
    <cellStyle name="_TG-TH_1_CoCauPhi (version 1)" xfId="2024"/>
    <cellStyle name="_TG-TH_1_Copy of 05-12  KH trung han 2016-2020 - Liem Thinh edited (1)" xfId="2025"/>
    <cellStyle name="_TG-TH_1_danh muc chuan bi dau tu 2011 ngay 07-6-2011" xfId="2026"/>
    <cellStyle name="_TG-TH_1_Danh muc pbo nguon von XSKT, XDCB nam 2009 chuyen qua nam 2010" xfId="2027"/>
    <cellStyle name="_TG-TH_1_DAU NOI PL-CL TAI PHU LAMHC" xfId="2028"/>
    <cellStyle name="_TG-TH_1_Điện chiếu sáng Phong Thổ.02.03.2011" xfId="2029"/>
    <cellStyle name="_TG-TH_1_dieu chinh KH 2011 ngay 26-5-2011111" xfId="2030"/>
    <cellStyle name="_TG-TH_1_DS KCH PHAN BO VON NSDP NAM 2010" xfId="2031"/>
    <cellStyle name="_TG-TH_1_DTCDT MR.2N110.HOCMON.TDTOAN.CCUNG" xfId="2032"/>
    <cellStyle name="_TG-TH_1_DU TRU VAT TU" xfId="2033"/>
    <cellStyle name="_TG-TH_1_DU TRU VAT TU_Ban BTDD TDC" xfId="2034"/>
    <cellStyle name="_TG-TH_1_DU TRU VAT TU_Kế hoạch 2013 T1-2014" xfId="2035"/>
    <cellStyle name="_TG-TH_1_DU TRU VAT TU_KH 2012 (T3-2013)" xfId="2036"/>
    <cellStyle name="_TG-TH_1_DU TRU VAT TU_KH 2012 (T3-2013)_Kế hoạch 2013 T1-2014" xfId="2037"/>
    <cellStyle name="_TG-TH_1_giao KH 2011 ngay 10-12-2010" xfId="2038"/>
    <cellStyle name="_TG-TH_1_GTGT 2003" xfId="2039"/>
    <cellStyle name="_TG-TH_1_Kế hoạch 2013 T1-2014" xfId="2040"/>
    <cellStyle name="_TG-TH_1_KE KHAI THUE GTGT 2004" xfId="2041"/>
    <cellStyle name="_TG-TH_1_KE KHAI THUE GTGT 2004_BCTC2004" xfId="2042"/>
    <cellStyle name="_TG-TH_1_Ket du ung NS" xfId="2043"/>
    <cellStyle name="_TG-TH_1_Ket du ung NS_Ban BTDD TDC" xfId="2044"/>
    <cellStyle name="_TG-TH_1_Ket du ung NS_Kế hoạch 2013 T1-2014" xfId="2045"/>
    <cellStyle name="_TG-TH_1_Ket du ung NS_KH 2012 (T3-2013)" xfId="2046"/>
    <cellStyle name="_TG-TH_1_Ket du ung NS_KH 2012 (T3-2013)_Kế hoạch 2013 T1-2014" xfId="2047"/>
    <cellStyle name="_TG-TH_1_KH 2012 (T3-2013)" xfId="2048"/>
    <cellStyle name="_TG-TH_1_KH 2012 (T3-2013)_Kế hoạch 2013 T1-2014" xfId="2049"/>
    <cellStyle name="_TG-TH_1_KH TPCP 2016-2020 (tong hop)" xfId="2050"/>
    <cellStyle name="_TG-TH_1_KH TPCP vung TNB (03-1-2012)" xfId="2051"/>
    <cellStyle name="_TG-TH_1_KH Von 2012 gui BKH 1" xfId="2052"/>
    <cellStyle name="_TG-TH_1_KH Von 2012 gui BKH 1_Ban BTDD TDC" xfId="2053"/>
    <cellStyle name="_TG-TH_1_KH Von 2012 gui BKH 1_Kế hoạch 2013 T1-2014" xfId="2054"/>
    <cellStyle name="_TG-TH_1_KH Von 2012 gui BKH 1_KH 2012 (T3-2013)" xfId="2055"/>
    <cellStyle name="_TG-TH_1_KH Von 2012 gui BKH 1_KH 2012 (T3-2013)_Kế hoạch 2013 T1-2014" xfId="2056"/>
    <cellStyle name="_TG-TH_1_KH Von 2012 gui BKH 2" xfId="2057"/>
    <cellStyle name="_TG-TH_1_KH Von 2012 gui BKH 2_Ban BTDD TDC" xfId="2058"/>
    <cellStyle name="_TG-TH_1_KH Von 2012 gui BKH 2_Kế hoạch 2013 T1-2014" xfId="2059"/>
    <cellStyle name="_TG-TH_1_KH Von 2012 gui BKH 2_KH 2012 (T3-2013)" xfId="2060"/>
    <cellStyle name="_TG-TH_1_KH Von 2012 gui BKH 2_KH 2012 (T3-2013)_Kế hoạch 2013 T1-2014" xfId="2061"/>
    <cellStyle name="_TG-TH_1_kien giang 2" xfId="2062"/>
    <cellStyle name="_TG-TH_1_KQXS" xfId="2063"/>
    <cellStyle name="_TG-TH_1_Lora-tungchau" xfId="2064"/>
    <cellStyle name="_TG-TH_1_Luy ke von ung nam 2011 -Thoa gui ngay 12-8-2012" xfId="2065"/>
    <cellStyle name="_TG-TH_1_NhanCong" xfId="2066"/>
    <cellStyle name="_TG-TH_1_N-X-T-04" xfId="2067"/>
    <cellStyle name="_TG-TH_1_PGIA-phieu tham tra Kho bac" xfId="2068"/>
    <cellStyle name="_TG-TH_1_phu luc tong ket tinh hinh TH giai doan 03-10 (ngay 30)" xfId="2069"/>
    <cellStyle name="_TG-TH_1_PT02-02" xfId="2070"/>
    <cellStyle name="_TG-TH_1_PT02-02_Book1" xfId="2071"/>
    <cellStyle name="_TG-TH_1_PT02-03" xfId="2072"/>
    <cellStyle name="_TG-TH_1_PT02-03_Book1" xfId="2073"/>
    <cellStyle name="_TG-TH_1_Qt-HT3PQ1(CauKho)" xfId="2074"/>
    <cellStyle name="_TG-TH_1_Sheet1" xfId="2075"/>
    <cellStyle name="_TG-TH_1_THEO DÕI DỰ ÁN.NĂM 2010-2011" xfId="2076"/>
    <cellStyle name="_TG-TH_1_TK152-04" xfId="2077"/>
    <cellStyle name="_TG-TH_1_VB Di den 2013" xfId="2078"/>
    <cellStyle name="_TG-TH_1_XDCSHT-999" xfId="2079"/>
    <cellStyle name="_TG-TH_1_ÿÿÿÿÿ" xfId="2080"/>
    <cellStyle name="_TG-TH_1_ÿÿÿÿÿ_Ban BTDD TDC" xfId="2081"/>
    <cellStyle name="_TG-TH_1_ÿÿÿÿÿ_Bieu mau cong trinh khoi cong moi 3-4" xfId="2082"/>
    <cellStyle name="_TG-TH_1_ÿÿÿÿÿ_Bieu3ODA" xfId="2083"/>
    <cellStyle name="_TG-TH_1_ÿÿÿÿÿ_Bieu4HTMT" xfId="2084"/>
    <cellStyle name="_TG-TH_1_ÿÿÿÿÿ_Kế hoạch 2013 T1-2014" xfId="2085"/>
    <cellStyle name="_TG-TH_1_ÿÿÿÿÿ_KH 2012 (T3-2013)" xfId="2086"/>
    <cellStyle name="_TG-TH_1_ÿÿÿÿÿ_KH 2012 (T3-2013)_Kế hoạch 2013 T1-2014" xfId="2087"/>
    <cellStyle name="_TG-TH_1_ÿÿÿÿÿ_KH TPCP vung TNB (03-1-2012)" xfId="2088"/>
    <cellStyle name="_TG-TH_1_ÿÿÿÿÿ_kien giang 2" xfId="2089"/>
    <cellStyle name="_TG-TH_2" xfId="2090"/>
    <cellStyle name="_TG-TH_2 2" xfId="2091"/>
    <cellStyle name="_TG-TH_2_05-12  KH trung han 2016-2020 - Liem Thinh edited" xfId="2092"/>
    <cellStyle name="_TG-TH_2_ApGiaVatTu_cayxanh_latgach" xfId="2093"/>
    <cellStyle name="_TG-TH_2_Ban BTDD TDC" xfId="2094"/>
    <cellStyle name="_TG-TH_2_BANG TONG HOP TINH HINH THANH QUYET TOAN (MOI I)" xfId="2095"/>
    <cellStyle name="_TG-TH_2_BANG TONG HOP TINH HINH THANH QUYET TOAN (MOI I)_Ban BTDD TDC" xfId="2096"/>
    <cellStyle name="_TG-TH_2_BANG TONG HOP TINH HINH THANH QUYET TOAN (MOI I)_Kế hoạch 2013 T1-2014" xfId="2097"/>
    <cellStyle name="_TG-TH_2_BANG TONG HOP TINH HINH THANH QUYET TOAN (MOI I)_KH 2012 (T3-2013)" xfId="2098"/>
    <cellStyle name="_TG-TH_2_BANG TONG HOP TINH HINH THANH QUYET TOAN (MOI I)_KH 2012 (T3-2013)_Kế hoạch 2013 T1-2014" xfId="2099"/>
    <cellStyle name="_TG-TH_2_BAO CAO KLCT PT2000" xfId="2100"/>
    <cellStyle name="_TG-TH_2_BAO CAO PT2000" xfId="2101"/>
    <cellStyle name="_TG-TH_2_BAO CAO PT2000_Book1" xfId="2102"/>
    <cellStyle name="_TG-TH_2_Bao cao XDCB 2001 - T11 KH dieu chinh 20-11-THAI" xfId="2103"/>
    <cellStyle name="_TG-TH_2_BAO GIA NGAY 24-10-08 (co dam)" xfId="2104"/>
    <cellStyle name="_TG-TH_2_BAO GIA NGAY 24-10-08 (co dam)_Ban BTDD TDC" xfId="2105"/>
    <cellStyle name="_TG-TH_2_BAO GIA NGAY 24-10-08 (co dam)_Kế hoạch 2013 T1-2014" xfId="2106"/>
    <cellStyle name="_TG-TH_2_BAO GIA NGAY 24-10-08 (co dam)_KH 2012 (T3-2013)" xfId="2107"/>
    <cellStyle name="_TG-TH_2_BAO GIA NGAY 24-10-08 (co dam)_KH 2012 (T3-2013)_Kế hoạch 2013 T1-2014" xfId="2108"/>
    <cellStyle name="_TG-TH_2_BC  NAM 2007" xfId="2109"/>
    <cellStyle name="_TG-TH_2_BC CV 6403 BKHĐT" xfId="2110"/>
    <cellStyle name="_TG-TH_2_BC NQ11-CP - chinh sua lai" xfId="2111"/>
    <cellStyle name="_TG-TH_2_BC NQ11-CP-Quynh sau bieu so3" xfId="2112"/>
    <cellStyle name="_TG-TH_2_BC_NQ11-CP_-_Thao_sua_lai" xfId="2113"/>
    <cellStyle name="_TG-TH_2_Bieu mau cong trinh khoi cong moi 3-4" xfId="2114"/>
    <cellStyle name="_TG-TH_2_Bieu phan bo CT 135-CT(kem theo KHvon ĐT 1365)" xfId="2115"/>
    <cellStyle name="_TG-TH_2_BIỂU TỔNG HỢP LẦN CUỐI SỬA THEO NGHI QUYẾT SỐ 81" xfId="2116"/>
    <cellStyle name="_TG-TH_2_Bieu3ODA" xfId="2117"/>
    <cellStyle name="_TG-TH_2_Bieu3ODA_1" xfId="2118"/>
    <cellStyle name="_TG-TH_2_Bieu4HTMT" xfId="2119"/>
    <cellStyle name="_TG-TH_2_bieumau 1" xfId="2120"/>
    <cellStyle name="_TG-TH_2_bo sung von KCH nam 2010 va Du an tre kho khan" xfId="2121"/>
    <cellStyle name="_TG-TH_2_Book1" xfId="2122"/>
    <cellStyle name="_TG-TH_2_Book1 2" xfId="2123"/>
    <cellStyle name="_TG-TH_2_Book1_1" xfId="2124"/>
    <cellStyle name="_TG-TH_2_Book1_1 2" xfId="2125"/>
    <cellStyle name="_TG-TH_2_Book1_1_Ban BTDD TDC" xfId="2126"/>
    <cellStyle name="_TG-TH_2_Book1_1_BC CV 6403 BKHĐT" xfId="2127"/>
    <cellStyle name="_TG-TH_2_Book1_1_Bieu mau cong trinh khoi cong moi 3-4" xfId="2128"/>
    <cellStyle name="_TG-TH_2_Book1_1_Bieu3ODA" xfId="2129"/>
    <cellStyle name="_TG-TH_2_Book1_1_Bieu4HTMT" xfId="2130"/>
    <cellStyle name="_TG-TH_2_Book1_1_Book1" xfId="2131"/>
    <cellStyle name="_TG-TH_2_Book1_1_Kế hoạch 2013 T1-2014" xfId="2132"/>
    <cellStyle name="_TG-TH_2_Book1_1_KH 2012 (T3-2013)" xfId="2133"/>
    <cellStyle name="_TG-TH_2_Book1_1_KH 2012 (T3-2013)_Kế hoạch 2013 T1-2014" xfId="2134"/>
    <cellStyle name="_TG-TH_2_Book1_1_Luy ke von ung nam 2011 -Thoa gui ngay 12-8-2012" xfId="2135"/>
    <cellStyle name="_TG-TH_2_Book1_2" xfId="2136"/>
    <cellStyle name="_TG-TH_2_Book1_2 2" xfId="2137"/>
    <cellStyle name="_TG-TH_2_Book1_2_BC CV 6403 BKHĐT" xfId="2138"/>
    <cellStyle name="_TG-TH_2_Book1_2_Bieu3ODA" xfId="2139"/>
    <cellStyle name="_TG-TH_2_Book1_2_Luy ke von ung nam 2011 -Thoa gui ngay 12-8-2012" xfId="2140"/>
    <cellStyle name="_TG-TH_2_Book1_3" xfId="2141"/>
    <cellStyle name="_TG-TH_2_Book1_3 2" xfId="2142"/>
    <cellStyle name="_TG-TH_2_Book1_4" xfId="2143"/>
    <cellStyle name="_TG-TH_2_Book1_Ban BTDD TDC" xfId="2144"/>
    <cellStyle name="_TG-TH_2_Book1_BC CV 6403 BKHĐT" xfId="2145"/>
    <cellStyle name="_TG-TH_2_Book1_Bieu mau cong trinh khoi cong moi 3-4" xfId="2146"/>
    <cellStyle name="_TG-TH_2_Book1_Bieu3ODA" xfId="2147"/>
    <cellStyle name="_TG-TH_2_Book1_Bieu4HTMT" xfId="2148"/>
    <cellStyle name="_TG-TH_2_Book1_bo sung von KCH nam 2010 va Du an tre kho khan" xfId="2149"/>
    <cellStyle name="_TG-TH_2_Book1_Book1" xfId="2150"/>
    <cellStyle name="_TG-TH_2_Book1_danh muc chuan bi dau tu 2011 ngay 07-6-2011" xfId="2151"/>
    <cellStyle name="_TG-TH_2_Book1_Danh muc pbo nguon von XSKT, XDCB nam 2009 chuyen qua nam 2010" xfId="2152"/>
    <cellStyle name="_TG-TH_2_Book1_dieu chinh KH 2011 ngay 26-5-2011111" xfId="2153"/>
    <cellStyle name="_TG-TH_2_Book1_DS KCH PHAN BO VON NSDP NAM 2010" xfId="2154"/>
    <cellStyle name="_TG-TH_2_Book1_giao KH 2011 ngay 10-12-2010" xfId="2155"/>
    <cellStyle name="_TG-TH_2_Book1_Kế hoạch 2013 T1-2014" xfId="2156"/>
    <cellStyle name="_TG-TH_2_Book1_KH 2012 (T3-2013)" xfId="2157"/>
    <cellStyle name="_TG-TH_2_Book1_KH 2012 (T3-2013)_Kế hoạch 2013 T1-2014" xfId="2158"/>
    <cellStyle name="_TG-TH_2_Book1_Luy ke von ung nam 2011 -Thoa gui ngay 12-8-2012" xfId="2159"/>
    <cellStyle name="_TG-TH_2_CAU Khanh Nam(Thi Cong)" xfId="2160"/>
    <cellStyle name="_TG-TH_2_CAU Khanh Nam(Thi Cong)_Ban BTDD TDC" xfId="2161"/>
    <cellStyle name="_TG-TH_2_CAU Khanh Nam(Thi Cong)_Kế hoạch 2013 T1-2014" xfId="2162"/>
    <cellStyle name="_TG-TH_2_CAU Khanh Nam(Thi Cong)_KH 2012 (T3-2013)" xfId="2163"/>
    <cellStyle name="_TG-TH_2_CAU Khanh Nam(Thi Cong)_KH 2012 (T3-2013)_Kế hoạch 2013 T1-2014" xfId="2164"/>
    <cellStyle name="_TG-TH_2_ChiHuong_ApGia" xfId="2165"/>
    <cellStyle name="_TG-TH_2_CoCauPhi (version 1)" xfId="2166"/>
    <cellStyle name="_TG-TH_2_Copy of 05-12  KH trung han 2016-2020 - Liem Thinh edited (1)" xfId="2167"/>
    <cellStyle name="_TG-TH_2_danh muc chuan bi dau tu 2011 ngay 07-6-2011" xfId="2168"/>
    <cellStyle name="_TG-TH_2_Danh muc pbo nguon von XSKT, XDCB nam 2009 chuyen qua nam 2010" xfId="2169"/>
    <cellStyle name="_TG-TH_2_DAU NOI PL-CL TAI PHU LAMHC" xfId="2170"/>
    <cellStyle name="_TG-TH_2_Điện chiếu sáng Phong Thổ.02.03.2011" xfId="2171"/>
    <cellStyle name="_TG-TH_2_dieu chinh KH 2011 ngay 26-5-2011111" xfId="2172"/>
    <cellStyle name="_TG-TH_2_DS KCH PHAN BO VON NSDP NAM 2010" xfId="2173"/>
    <cellStyle name="_TG-TH_2_DTCDT MR.2N110.HOCMON.TDTOAN.CCUNG" xfId="2174"/>
    <cellStyle name="_TG-TH_2_DU TRU VAT TU" xfId="2175"/>
    <cellStyle name="_TG-TH_2_DU TRU VAT TU_Ban BTDD TDC" xfId="2176"/>
    <cellStyle name="_TG-TH_2_DU TRU VAT TU_Kế hoạch 2013 T1-2014" xfId="2177"/>
    <cellStyle name="_TG-TH_2_DU TRU VAT TU_KH 2012 (T3-2013)" xfId="2178"/>
    <cellStyle name="_TG-TH_2_DU TRU VAT TU_KH 2012 (T3-2013)_Kế hoạch 2013 T1-2014" xfId="2179"/>
    <cellStyle name="_TG-TH_2_giao KH 2011 ngay 10-12-2010" xfId="2180"/>
    <cellStyle name="_TG-TH_2_GTGT 2003" xfId="2181"/>
    <cellStyle name="_TG-TH_2_Kế hoạch 2013 T1-2014" xfId="2182"/>
    <cellStyle name="_TG-TH_2_KE KHAI THUE GTGT 2004" xfId="2183"/>
    <cellStyle name="_TG-TH_2_KE KHAI THUE GTGT 2004_BCTC2004" xfId="2184"/>
    <cellStyle name="_TG-TH_2_Ket du ung NS" xfId="2185"/>
    <cellStyle name="_TG-TH_2_Ket du ung NS_Ban BTDD TDC" xfId="2186"/>
    <cellStyle name="_TG-TH_2_Ket du ung NS_Kế hoạch 2013 T1-2014" xfId="2187"/>
    <cellStyle name="_TG-TH_2_Ket du ung NS_KH 2012 (T3-2013)" xfId="2188"/>
    <cellStyle name="_TG-TH_2_Ket du ung NS_KH 2012 (T3-2013)_Kế hoạch 2013 T1-2014" xfId="2189"/>
    <cellStyle name="_TG-TH_2_KH 2012 (T3-2013)" xfId="2190"/>
    <cellStyle name="_TG-TH_2_KH 2012 (T3-2013)_Kế hoạch 2013 T1-2014" xfId="2191"/>
    <cellStyle name="_TG-TH_2_KH TPCP 2016-2020 (tong hop)" xfId="2192"/>
    <cellStyle name="_TG-TH_2_KH TPCP vung TNB (03-1-2012)" xfId="2193"/>
    <cellStyle name="_TG-TH_2_KH Von 2012 gui BKH 1" xfId="2194"/>
    <cellStyle name="_TG-TH_2_KH Von 2012 gui BKH 1_Ban BTDD TDC" xfId="2195"/>
    <cellStyle name="_TG-TH_2_KH Von 2012 gui BKH 1_Kế hoạch 2013 T1-2014" xfId="2196"/>
    <cellStyle name="_TG-TH_2_KH Von 2012 gui BKH 1_KH 2012 (T3-2013)" xfId="2197"/>
    <cellStyle name="_TG-TH_2_KH Von 2012 gui BKH 1_KH 2012 (T3-2013)_Kế hoạch 2013 T1-2014" xfId="2198"/>
    <cellStyle name="_TG-TH_2_KH Von 2012 gui BKH 2" xfId="2199"/>
    <cellStyle name="_TG-TH_2_KH Von 2012 gui BKH 2_Ban BTDD TDC" xfId="2200"/>
    <cellStyle name="_TG-TH_2_KH Von 2012 gui BKH 2_Kế hoạch 2013 T1-2014" xfId="2201"/>
    <cellStyle name="_TG-TH_2_KH Von 2012 gui BKH 2_KH 2012 (T3-2013)" xfId="2202"/>
    <cellStyle name="_TG-TH_2_KH Von 2012 gui BKH 2_KH 2012 (T3-2013)_Kế hoạch 2013 T1-2014" xfId="2203"/>
    <cellStyle name="_TG-TH_2_kien giang 2" xfId="2204"/>
    <cellStyle name="_TG-TH_2_KQXS" xfId="2205"/>
    <cellStyle name="_TG-TH_2_Lora-tungchau" xfId="2206"/>
    <cellStyle name="_TG-TH_2_Luy ke von ung nam 2011 -Thoa gui ngay 12-8-2012" xfId="2207"/>
    <cellStyle name="_TG-TH_2_NhanCong" xfId="2208"/>
    <cellStyle name="_TG-TH_2_N-X-T-04" xfId="2209"/>
    <cellStyle name="_TG-TH_2_PGIA-phieu tham tra Kho bac" xfId="2210"/>
    <cellStyle name="_TG-TH_2_phu luc tong ket tinh hinh TH giai doan 03-10 (ngay 30)" xfId="2211"/>
    <cellStyle name="_TG-TH_2_PT02-02" xfId="2212"/>
    <cellStyle name="_TG-TH_2_PT02-02_Book1" xfId="2213"/>
    <cellStyle name="_TG-TH_2_PT02-03" xfId="2214"/>
    <cellStyle name="_TG-TH_2_PT02-03_Book1" xfId="2215"/>
    <cellStyle name="_TG-TH_2_Qt-HT3PQ1(CauKho)" xfId="2216"/>
    <cellStyle name="_TG-TH_2_Sheet1" xfId="2217"/>
    <cellStyle name="_TG-TH_2_THEO DÕI DỰ ÁN.NĂM 2010-2011" xfId="2218"/>
    <cellStyle name="_TG-TH_2_TK152-04" xfId="2219"/>
    <cellStyle name="_TG-TH_2_VB Di den 2013" xfId="2220"/>
    <cellStyle name="_TG-TH_2_XDCSHT-999" xfId="2221"/>
    <cellStyle name="_TG-TH_2_ÿÿÿÿÿ" xfId="2222"/>
    <cellStyle name="_TG-TH_2_ÿÿÿÿÿ_Ban BTDD TDC" xfId="2223"/>
    <cellStyle name="_TG-TH_2_ÿÿÿÿÿ_Bieu mau cong trinh khoi cong moi 3-4" xfId="2224"/>
    <cellStyle name="_TG-TH_2_ÿÿÿÿÿ_Bieu3ODA" xfId="2225"/>
    <cellStyle name="_TG-TH_2_ÿÿÿÿÿ_Bieu4HTMT" xfId="2226"/>
    <cellStyle name="_TG-TH_2_ÿÿÿÿÿ_Kế hoạch 2013 T1-2014" xfId="2227"/>
    <cellStyle name="_TG-TH_2_ÿÿÿÿÿ_KH 2012 (T3-2013)" xfId="2228"/>
    <cellStyle name="_TG-TH_2_ÿÿÿÿÿ_KH 2012 (T3-2013)_Kế hoạch 2013 T1-2014" xfId="2229"/>
    <cellStyle name="_TG-TH_2_ÿÿÿÿÿ_KH TPCP vung TNB (03-1-2012)" xfId="2230"/>
    <cellStyle name="_TG-TH_2_ÿÿÿÿÿ_kien giang 2" xfId="2231"/>
    <cellStyle name="_TG-TH_3" xfId="2232"/>
    <cellStyle name="_TG-TH_3 2" xfId="2233"/>
    <cellStyle name="_TG-TH_3_05-12  KH trung han 2016-2020 - Liem Thinh edited" xfId="2234"/>
    <cellStyle name="_TG-TH_3_Ban BTDD TDC" xfId="2235"/>
    <cellStyle name="_TG-TH_3_Copy of 05-12  KH trung han 2016-2020 - Liem Thinh edited (1)" xfId="2236"/>
    <cellStyle name="_TG-TH_3_Kế hoạch 2013 T1-2014" xfId="2237"/>
    <cellStyle name="_TG-TH_3_KH 2012 (T3-2013)" xfId="2238"/>
    <cellStyle name="_TG-TH_3_KH 2012 (T3-2013)_Kế hoạch 2013 T1-2014" xfId="2239"/>
    <cellStyle name="_TG-TH_3_KH TPCP 2016-2020 (tong hop)" xfId="2240"/>
    <cellStyle name="_TG-TH_3_Lora-tungchau" xfId="2241"/>
    <cellStyle name="_TG-TH_3_Lora-tungchau 2" xfId="2242"/>
    <cellStyle name="_TG-TH_3_Lora-tungchau_05-12  KH trung han 2016-2020 - Liem Thinh edited" xfId="2243"/>
    <cellStyle name="_TG-TH_3_Lora-tungchau_Copy of 05-12  KH trung han 2016-2020 - Liem Thinh edited (1)" xfId="2244"/>
    <cellStyle name="_TG-TH_3_Lora-tungchau_KH TPCP 2016-2020 (tong hop)" xfId="2245"/>
    <cellStyle name="_TG-TH_3_Qt-HT3PQ1(CauKho)" xfId="2246"/>
    <cellStyle name="_TG-TH_4" xfId="2247"/>
    <cellStyle name="_TG-TH_4_Ban BTDD TDC" xfId="2248"/>
    <cellStyle name="_TG-TH_4_Kế hoạch 2013 T1-2014" xfId="2249"/>
    <cellStyle name="_TG-TH_4_KH 2012 (T3-2013)" xfId="2250"/>
    <cellStyle name="_TG-TH_4_KH 2012 (T3-2013)_Kế hoạch 2013 T1-2014" xfId="2251"/>
    <cellStyle name="_TG-TH_Ban BTDD TDC" xfId="2252"/>
    <cellStyle name="_TG-TH_Kế hoạch 2013 T1-2014" xfId="2253"/>
    <cellStyle name="_TG-TH_KH 2012 (T3-2013)" xfId="2254"/>
    <cellStyle name="_TG-TH_KH 2012 (T3-2013)_Kế hoạch 2013 T1-2014" xfId="2255"/>
    <cellStyle name="_TH hien trang MM thi tran TD" xfId="2256"/>
    <cellStyle name="_TH hien trang MM thi tran TD_Ban BTDD TDC" xfId="2257"/>
    <cellStyle name="_TH hien trang MM thi tran TD_Kế hoạch 2013 T1-2014" xfId="2258"/>
    <cellStyle name="_TH hien trang MM thi tran TD_KH 2012 (T3-2013)" xfId="2259"/>
    <cellStyle name="_TH hien trang MM thi tran TD_KH 2012 (T3-2013)_Kế hoạch 2013 T1-2014" xfId="2260"/>
    <cellStyle name="_TH KH 2010" xfId="2261"/>
    <cellStyle name="_THEO DÕI DỰ ÁN.NĂM 2010-2011" xfId="2262"/>
    <cellStyle name="_Theo doi phan bo nguon von 2013" xfId="2263"/>
    <cellStyle name="_Theo doi tien do cong viec Nam 2009" xfId="2264"/>
    <cellStyle name="_Thiet bi" xfId="2265"/>
    <cellStyle name="_tien luong" xfId="2266"/>
    <cellStyle name="_Tien luong chuan 01" xfId="2267"/>
    <cellStyle name="_TK152-04" xfId="2268"/>
    <cellStyle name="_Tong dutoan PP LAHAI" xfId="2269"/>
    <cellStyle name="_Tong dutoan PP LAHAI_Ban BTDD TDC" xfId="2270"/>
    <cellStyle name="_Tong dutoan PP LAHAI_Kế hoạch 2013 T1-2014" xfId="2271"/>
    <cellStyle name="_Tong dutoan PP LAHAI_KH 2012 (T3-2013)" xfId="2272"/>
    <cellStyle name="_Tong dutoan PP LAHAI_KH 2012 (T3-2013)_Kế hoạch 2013 T1-2014" xfId="2273"/>
    <cellStyle name="_Tong hop  " xfId="2274"/>
    <cellStyle name="_Tong hop   2" xfId="2275"/>
    <cellStyle name="_Tong hop DS" xfId="2276"/>
    <cellStyle name="_Tong hop DS_Ban BTDD TDC" xfId="2277"/>
    <cellStyle name="_Tong hop DS_BC Ke hoạch 2012 9 thang (sua)" xfId="2278"/>
    <cellStyle name="_Tong hop DS_BC Ke hoạch 2012 9 thang (sua)_Kế hoạch 2013 T1-2014" xfId="2279"/>
    <cellStyle name="_Tong hop DS_Bieu 1+3+5+6+9" xfId="2280"/>
    <cellStyle name="_Tong hop DS_Bieu 1+3+5+6+9_Kế hoạch 2013 T1-2014" xfId="2281"/>
    <cellStyle name="_Tong hop DS_Kế hoạch 2013 T1-2014" xfId="2282"/>
    <cellStyle name="_Tong hop DS_Xay dung KH 2013 (17-7)" xfId="2283"/>
    <cellStyle name="_Tong hop DS_Xay dung KH 2013 (17-7)_Kế hoạch 2013 T1-2014" xfId="2284"/>
    <cellStyle name="_Tong hop DS_Xay dung KH 2013 (Hung)" xfId="2285"/>
    <cellStyle name="_Tong hop DS_Xay dung KH 2013 (Hung)_Kế hoạch 2013 T1-2014" xfId="2286"/>
    <cellStyle name="_Tong hop may cheu nganh 1" xfId="2287"/>
    <cellStyle name="_Tong hop may cheu nganh 1_Ban BTDD TDC" xfId="2288"/>
    <cellStyle name="_Tong hop may cheu nganh 1_Kế hoạch 2013 T1-2014" xfId="2289"/>
    <cellStyle name="_Tong hop may cheu nganh 1_KH 2012 (T3-2013)" xfId="2290"/>
    <cellStyle name="_Tong hop may cheu nganh 1_KH 2012 (T3-2013)_Kế hoạch 2013 T1-2014" xfId="2291"/>
    <cellStyle name="_Tong hop ve 30a" xfId="2292"/>
    <cellStyle name="_Tong von ĐTPT" xfId="2293"/>
    <cellStyle name="_Tong von ĐTPT_Ban BTDD TDC" xfId="2294"/>
    <cellStyle name="_Tong von ĐTPT_Bieu 1+3+5+6+9" xfId="2295"/>
    <cellStyle name="_Tong von ĐTPT_Bieu 1+3+5+6+9_Kế hoạch 2013 T1-2014" xfId="2296"/>
    <cellStyle name="_Tong von ĐTPT_Bieu phan bo CT 135-CT(kem theo KHvon ĐT 1365)" xfId="2297"/>
    <cellStyle name="_Tong von ĐTPT_Kế hoạch 2013 T1-2014" xfId="2298"/>
    <cellStyle name="_TPCP GT-24-5-Mien Nui" xfId="2299"/>
    <cellStyle name="_TPCP GT-24-5-Mien Nui_!1 1 bao cao giao KH ve HTCMT vung TNB   12-12-2011" xfId="2300"/>
    <cellStyle name="_TPCP GT-24-5-Mien Nui_Bieu4HTMT" xfId="2301"/>
    <cellStyle name="_TPCP GT-24-5-Mien Nui_Bieu4HTMT_!1 1 bao cao giao KH ve HTCMT vung TNB   12-12-2011" xfId="2302"/>
    <cellStyle name="_TPCP GT-24-5-Mien Nui_Bieu4HTMT_KH TPCP vung TNB (03-1-2012)" xfId="2303"/>
    <cellStyle name="_TPCP GT-24-5-Mien Nui_KH TPCP vung TNB (03-1-2012)" xfId="2304"/>
    <cellStyle name="_TT209BTC3" xfId="2305"/>
    <cellStyle name="_TU VAN THUY LOI THAM  PHE" xfId="2306"/>
    <cellStyle name="_TU VAN THUY LOI THAM  PHE 2" xfId="2307"/>
    <cellStyle name="_TU VAN THUY LOI THAM  PHE_Ban BTDD TDC" xfId="2308"/>
    <cellStyle name="_TU VAN THUY LOI THAM  PHE_Bieu 1+3+5+6+9" xfId="2309"/>
    <cellStyle name="_TU VAN THUY LOI THAM  PHE_Bieu 1+3+5+6+9_Kế hoạch 2013 T1-2014" xfId="2310"/>
    <cellStyle name="_TU VAN THUY LOI THAM  PHE_Bieu phan bo CT 135-CT(kem theo KHvon ĐT 1365)" xfId="2311"/>
    <cellStyle name="_TU VAN THUY LOI THAM  PHE_Kế hoạch 2013 T1-2014" xfId="2312"/>
    <cellStyle name="_ung truoc 2011 NSTW Thanh Hoa + Nge An gui Thu 12-5" xfId="2313"/>
    <cellStyle name="_ung truoc 2011 NSTW Thanh Hoa + Nge An gui Thu 12-5 2" xfId="2314"/>
    <cellStyle name="_ung truoc 2011 NSTW Thanh Hoa + Nge An gui Thu 12-5_!1 1 bao cao giao KH ve HTCMT vung TNB   12-12-2011" xfId="2315"/>
    <cellStyle name="_ung truoc 2011 NSTW Thanh Hoa + Nge An gui Thu 12-5_Ban BTDD TDC" xfId="2316"/>
    <cellStyle name="_ung truoc 2011 NSTW Thanh Hoa + Nge An gui Thu 12-5_Bieu 1+3+5+6+9" xfId="2317"/>
    <cellStyle name="_ung truoc 2011 NSTW Thanh Hoa + Nge An gui Thu 12-5_Bieu 1+3+5+6+9_Kế hoạch 2013 T1-2014" xfId="2318"/>
    <cellStyle name="_ung truoc 2011 NSTW Thanh Hoa + Nge An gui Thu 12-5_Bieu phan bo CT 135-CT(kem theo KHvon ĐT 1365)" xfId="2319"/>
    <cellStyle name="_ung truoc 2011 NSTW Thanh Hoa + Nge An gui Thu 12-5_Bieu4HTMT" xfId="2320"/>
    <cellStyle name="_ung truoc 2011 NSTW Thanh Hoa + Nge An gui Thu 12-5_Bieu4HTMT_!1 1 bao cao giao KH ve HTCMT vung TNB   12-12-2011" xfId="2321"/>
    <cellStyle name="_ung truoc 2011 NSTW Thanh Hoa + Nge An gui Thu 12-5_Bieu4HTMT_KH TPCP vung TNB (03-1-2012)" xfId="2322"/>
    <cellStyle name="_ung truoc 2011 NSTW Thanh Hoa + Nge An gui Thu 12-5_Kế hoạch 2013 T1-2014" xfId="2323"/>
    <cellStyle name="_ung truoc 2011 NSTW Thanh Hoa + Nge An gui Thu 12-5_KH TPCP vung TNB (03-1-2012)" xfId="2324"/>
    <cellStyle name="_ung truoc cua long an (6-5-2010)" xfId="2325"/>
    <cellStyle name="_ung truoc cua long an (6-5-2010)_Ban BTDD TDC" xfId="2326"/>
    <cellStyle name="_ung truoc cua long an (6-5-2010)_Kế hoạch 2013 T1-2014" xfId="2327"/>
    <cellStyle name="_ung truoc cua long an (6-5-2010)_KH 2012 (T3-2013)" xfId="2328"/>
    <cellStyle name="_ung truoc cua long an (6-5-2010)_KH 2012 (T3-2013)_Kế hoạch 2013 T1-2014" xfId="2329"/>
    <cellStyle name="_Ung von nam 2011 vung TNB - Doan Cong tac (12-5-2010)" xfId="2330"/>
    <cellStyle name="_Ung von nam 2011 vung TNB - Doan Cong tac (12-5-2010) 2" xfId="2331"/>
    <cellStyle name="_Ung von nam 2011 vung TNB - Doan Cong tac (12-5-2010)_!1 1 bao cao giao KH ve HTCMT vung TNB   12-12-2011" xfId="2332"/>
    <cellStyle name="_Ung von nam 2011 vung TNB - Doan Cong tac (12-5-2010)_Ban BTDD TDC" xfId="2333"/>
    <cellStyle name="_Ung von nam 2011 vung TNB - Doan Cong tac (12-5-2010)_Bieu 1+3+5+6+9" xfId="2334"/>
    <cellStyle name="_Ung von nam 2011 vung TNB - Doan Cong tac (12-5-2010)_Bieu 1+3+5+6+9_Kế hoạch 2013 T1-2014" xfId="2335"/>
    <cellStyle name="_Ung von nam 2011 vung TNB - Doan Cong tac (12-5-2010)_Bieu 1+3+5+6+9_Kế hoạch 2014 (6 tháng)" xfId="2336"/>
    <cellStyle name="_Ung von nam 2011 vung TNB - Doan Cong tac (12-5-2010)_Bieu 1+3+5+6+9_Kế hoạch 2014." xfId="2337"/>
    <cellStyle name="_Ung von nam 2011 vung TNB - Doan Cong tac (12-5-2010)_Bieu phan bo CT 135-CT(kem theo KHvon ĐT 1365)" xfId="2338"/>
    <cellStyle name="_Ung von nam 2011 vung TNB - Doan Cong tac (12-5-2010)_Bieu phan bo CT 135-CT(kem theo KHvon ĐT 1365)_Kế hoạch 2014 (6 tháng)" xfId="2339"/>
    <cellStyle name="_Ung von nam 2011 vung TNB - Doan Cong tac (12-5-2010)_Bieu phan bo CT 135-CT(kem theo KHvon ĐT 1365)_Kế hoạch 2014." xfId="2340"/>
    <cellStyle name="_Ung von nam 2011 vung TNB - Doan Cong tac (12-5-2010)_Biểu tổng hợp vốn(Bản In) Biểu 2" xfId="2341"/>
    <cellStyle name="_Ung von nam 2011 vung TNB - Doan Cong tac (12-5-2010)_Biểu tổng hợp vốn(Bản In) Biểu 2_Bieu 1+3+5+6+9" xfId="2342"/>
    <cellStyle name="_Ung von nam 2011 vung TNB - Doan Cong tac (12-5-2010)_Biểu tổng hợp vốn(Bản In) Biểu 2_Bieu 1+3+5+6+9_Kế hoạch 2013 T1-2014" xfId="2343"/>
    <cellStyle name="_Ung von nam 2011 vung TNB - Doan Cong tac (12-5-2010)_Biểu tổng hợp vốn(Bản In) Biểu 2_Bieu 1+3+5+6+9_Kế hoạch 2014 (6 tháng)" xfId="2344"/>
    <cellStyle name="_Ung von nam 2011 vung TNB - Doan Cong tac (12-5-2010)_Biểu tổng hợp vốn(Bản In) Biểu 2_Bieu 1+3+5+6+9_Kế hoạch 2014." xfId="2345"/>
    <cellStyle name="_Ung von nam 2011 vung TNB - Doan Cong tac (12-5-2010)_Biểu tổng hợp vốn(Bản In) Biểu 2_Bieu 1+3+5+6+9_Kế hoạch 2014. 2" xfId="2346"/>
    <cellStyle name="_Ung von nam 2011 vung TNB - Doan Cong tac (12-5-2010)_Biểu tổng hợp vốn(Bản In) Biểu 2_KH 2012 (T3-2013)" xfId="2347"/>
    <cellStyle name="_Ung von nam 2011 vung TNB - Doan Cong tac (12-5-2010)_Biểu tổng hợp vốn(Bản In) Biểu 2_KH 2012 (T3-2013)_Kế hoạch 2013 T1-2014" xfId="2348"/>
    <cellStyle name="_Ung von nam 2011 vung TNB - Doan Cong tac (12-5-2010)_Biểu tổng hợp vốn(Bản In) Biểu 2_KH 2012 (T3-2013)_Kế hoạch 2014 (6 tháng)" xfId="2349"/>
    <cellStyle name="_Ung von nam 2011 vung TNB - Doan Cong tac (12-5-2010)_Biểu tổng hợp vốn(Bản In) Biểu 2_KH 2012 (T3-2013)_Kế hoạch 2014." xfId="2350"/>
    <cellStyle name="_Ung von nam 2011 vung TNB - Doan Cong tac (12-5-2010)_Biểu tổng hợp vốn(Bản In) Biểu 2_Xay dung KH 2013 (17-7)" xfId="2351"/>
    <cellStyle name="_Ung von nam 2011 vung TNB - Doan Cong tac (12-5-2010)_Biểu tổng hợp vốn(Bản In) Biểu 2_Xay dung KH 2013 (Hung)" xfId="2352"/>
    <cellStyle name="_Ung von nam 2011 vung TNB - Doan Cong tac (12-5-2010)_Bieu4HTMT" xfId="2353"/>
    <cellStyle name="_Ung von nam 2011 vung TNB - Doan Cong tac (12-5-2010)_Bieu4HTMT_!1 1 bao cao giao KH ve HTCMT vung TNB   12-12-2011" xfId="2354"/>
    <cellStyle name="_Ung von nam 2011 vung TNB - Doan Cong tac (12-5-2010)_Bieu4HTMT_KH TPCP vung TNB (03-1-2012)" xfId="2355"/>
    <cellStyle name="_Ung von nam 2011 vung TNB - Doan Cong tac (12-5-2010)_Chuẩn bị đầu tư 2011 (sep Hung)" xfId="2356"/>
    <cellStyle name="_Ung von nam 2011 vung TNB - Doan Cong tac (12-5-2010)_Chuẩn bị đầu tư 2011 (sep Hung)_Bieu 1+3+5+6+9" xfId="2357"/>
    <cellStyle name="_Ung von nam 2011 vung TNB - Doan Cong tac (12-5-2010)_Chuẩn bị đầu tư 2011 (sep Hung)_Bieu 1+3+5+6+9_Kế hoạch 2013 T1-2014" xfId="2358"/>
    <cellStyle name="_Ung von nam 2011 vung TNB - Doan Cong tac (12-5-2010)_Chuẩn bị đầu tư 2011 (sep Hung)_Bieu 1+3+5+6+9_Kế hoạch 2014 (6 tháng)" xfId="2359"/>
    <cellStyle name="_Ung von nam 2011 vung TNB - Doan Cong tac (12-5-2010)_Chuẩn bị đầu tư 2011 (sep Hung)_Bieu 1+3+5+6+9_Kế hoạch 2014." xfId="2360"/>
    <cellStyle name="_Ung von nam 2011 vung TNB - Doan Cong tac (12-5-2010)_Chuẩn bị đầu tư 2011 (sep Hung)_KH 2012 (T3-2013)" xfId="2361"/>
    <cellStyle name="_Ung von nam 2011 vung TNB - Doan Cong tac (12-5-2010)_Chuẩn bị đầu tư 2011 (sep Hung)_KH 2012 (T3-2013) 2" xfId="2362"/>
    <cellStyle name="_Ung von nam 2011 vung TNB - Doan Cong tac (12-5-2010)_Chuẩn bị đầu tư 2011 (sep Hung)_KH 2012 (T3-2013) 2 2" xfId="2363"/>
    <cellStyle name="_Ung von nam 2011 vung TNB - Doan Cong tac (12-5-2010)_Chuẩn bị đầu tư 2011 (sep Hung)_KH 2012 (T3-2013)_Kế hoạch 2013 T1-2014" xfId="2364"/>
    <cellStyle name="_Ung von nam 2011 vung TNB - Doan Cong tac (12-5-2010)_Chuẩn bị đầu tư 2011 (sep Hung)_Xay dung KH 2013 (17-7)" xfId="2365"/>
    <cellStyle name="_Ung von nam 2011 vung TNB - Doan Cong tac (12-5-2010)_Chuẩn bị đầu tư 2011 (sep Hung)_Xay dung KH 2013 (Hung)" xfId="2366"/>
    <cellStyle name="_Ung von nam 2011 vung TNB - Doan Cong tac (12-5-2010)_Cong trinh co y kien LD_Dang_NN_2011-Tay nguyen-9-10" xfId="2367"/>
    <cellStyle name="_Ung von nam 2011 vung TNB - Doan Cong tac (12-5-2010)_Cong trinh co y kien LD_Dang_NN_2011-Tay nguyen-9-10_!1 1 bao cao giao KH ve HTCMT vung TNB   12-12-2011" xfId="2368"/>
    <cellStyle name="_Ung von nam 2011 vung TNB - Doan Cong tac (12-5-2010)_Cong trinh co y kien LD_Dang_NN_2011-Tay nguyen-9-10_Bieu4HTMT" xfId="2369"/>
    <cellStyle name="_Ung von nam 2011 vung TNB - Doan Cong tac (12-5-2010)_Cong trinh co y kien LD_Dang_NN_2011-Tay nguyen-9-10_Bieu4HTMT_!1 1 bao cao giao KH ve HTCMT vung TNB   12-12-2011" xfId="2370"/>
    <cellStyle name="_Ung von nam 2011 vung TNB - Doan Cong tac (12-5-2010)_Cong trinh co y kien LD_Dang_NN_2011-Tay nguyen-9-10_Bieu4HTMT_KH TPCP vung TNB (03-1-2012)" xfId="2371"/>
    <cellStyle name="_Ung von nam 2011 vung TNB - Doan Cong tac (12-5-2010)_Cong trinh co y kien LD_Dang_NN_2011-Tay nguyen-9-10_KH TPCP vung TNB (03-1-2012)" xfId="2372"/>
    <cellStyle name="_Ung von nam 2011 vung TNB - Doan Cong tac (12-5-2010)_Danh Mục KCM trinh BKH 2011(20-8)" xfId="2373"/>
    <cellStyle name="_Ung von nam 2011 vung TNB - Doan Cong tac (12-5-2010)_Danh Mục KCM trinh BKH 2011(20-8)_Bieu 1+3+5+6+9" xfId="2374"/>
    <cellStyle name="_Ung von nam 2011 vung TNB - Doan Cong tac (12-5-2010)_Danh Mục KCM trinh BKH 2011(20-8)_Bieu 1+3+5+6+9_Kế hoạch 2013 T1-2014" xfId="2375"/>
    <cellStyle name="_Ung von nam 2011 vung TNB - Doan Cong tac (12-5-2010)_Danh Mục KCM trinh BKH 2011(20-8)_KH 2012 (T3-2013)" xfId="2376"/>
    <cellStyle name="_Ung von nam 2011 vung TNB - Doan Cong tac (12-5-2010)_Danh Mục KCM trinh BKH 2011(20-8)_KH 2012 (T3-2013)_Kế hoạch 2013 T1-2014" xfId="2377"/>
    <cellStyle name="_Ung von nam 2011 vung TNB - Doan Cong tac (12-5-2010)_Danh Mục KCM trinh BKH 2011(20-8)_Xay dung KH 2013 (17-7)" xfId="2378"/>
    <cellStyle name="_Ung von nam 2011 vung TNB - Doan Cong tac (12-5-2010)_Danh Mục KCM trinh BKH 2011(20-8)_Xay dung KH 2013 (Hung)" xfId="2379"/>
    <cellStyle name="_Ung von nam 2011 vung TNB - Doan Cong tac (12-5-2010)_Ke hoach 2011(15-7)" xfId="2380"/>
    <cellStyle name="_Ung von nam 2011 vung TNB - Doan Cong tac (12-5-2010)_Ke hoach 2011(15-7) 2" xfId="2381"/>
    <cellStyle name="_Ung von nam 2011 vung TNB - Doan Cong tac (12-5-2010)_Ke hoach 2011(15-7)_Ban BTDD TDC" xfId="2382"/>
    <cellStyle name="_Ung von nam 2011 vung TNB - Doan Cong tac (12-5-2010)_Ke hoach 2011(15-7)_Bieu 1+3+5+6+9" xfId="2383"/>
    <cellStyle name="_Ung von nam 2011 vung TNB - Doan Cong tac (12-5-2010)_Ke hoach 2011(15-7)_Bieu 1+3+5+6+9_Kế hoạch 2013 T1-2014" xfId="2384"/>
    <cellStyle name="_Ung von nam 2011 vung TNB - Doan Cong tac (12-5-2010)_Ke hoach 2011(15-7)_Bieu phan bo CT 135-CT(kem theo KHvon ĐT 1365)" xfId="2385"/>
    <cellStyle name="_Ung von nam 2011 vung TNB - Doan Cong tac (12-5-2010)_Ke hoach 2011(15-7)_KH 2012 (T3-2013)" xfId="2386"/>
    <cellStyle name="_Ung von nam 2011 vung TNB - Doan Cong tac (12-5-2010)_Ke hoach 2011(15-7)_KH 2012 (T3-2013)_Kế hoạch 2013 T1-2014" xfId="2387"/>
    <cellStyle name="_Ung von nam 2011 vung TNB - Doan Cong tac (12-5-2010)_Ke hoach 2011(15-7)_Xay dung KH 2013 (17-7)" xfId="2388"/>
    <cellStyle name="_Ung von nam 2011 vung TNB - Doan Cong tac (12-5-2010)_Ke hoach 2011(15-7)_Xay dung KH 2013 (Hung)" xfId="2389"/>
    <cellStyle name="_Ung von nam 2011 vung TNB - Doan Cong tac (12-5-2010)_KH 2012 (T3-2013)" xfId="2390"/>
    <cellStyle name="_Ung von nam 2011 vung TNB - Doan Cong tac (12-5-2010)_KH 2012 (T3-2013)_Kế hoạch 2013 T1-2014" xfId="2391"/>
    <cellStyle name="_Ung von nam 2011 vung TNB - Doan Cong tac (12-5-2010)_KH TPCP vung TNB (03-1-2012)" xfId="2392"/>
    <cellStyle name="_Ung von nam 2011 vung TNB - Doan Cong tac (12-5-2010)_KH Von 2012 gui BKH 2" xfId="2393"/>
    <cellStyle name="_Ung von nam 2011 vung TNB - Doan Cong tac (12-5-2010)_KH Von 2012 gui BKH 2 2" xfId="2394"/>
    <cellStyle name="_Ung von nam 2011 vung TNB - Doan Cong tac (12-5-2010)_KH Von 2012 gui BKH 2_Ban BTDD TDC" xfId="2395"/>
    <cellStyle name="_Ung von nam 2011 vung TNB - Doan Cong tac (12-5-2010)_KH Von 2012 gui BKH 2_Bieu 1+3+5+6+9" xfId="2396"/>
    <cellStyle name="_Ung von nam 2011 vung TNB - Doan Cong tac (12-5-2010)_KH Von 2012 gui BKH 2_Bieu 1+3+5+6+9_Kế hoạch 2013 T1-2014" xfId="2397"/>
    <cellStyle name="_Ung von nam 2011 vung TNB - Doan Cong tac (12-5-2010)_KH Von 2012 gui BKH 2_Bieu phan bo CT 135-CT(kem theo KHvon ĐT 1365)" xfId="2398"/>
    <cellStyle name="_Ung von nam 2011 vung TNB - Doan Cong tac (12-5-2010)_KH Von 2012 gui BKH 2_KH 2012 (T3-2013)" xfId="2399"/>
    <cellStyle name="_Ung von nam 2011 vung TNB - Doan Cong tac (12-5-2010)_KH Von 2012 gui BKH 2_KH 2012 (T3-2013)_Kế hoạch 2013 T1-2014" xfId="2400"/>
    <cellStyle name="_Ung von nam 2011 vung TNB - Doan Cong tac (12-5-2010)_KH Von 2012 gui BKH 2_Xay dung KH 2013 (17-7)" xfId="2401"/>
    <cellStyle name="_Ung von nam 2011 vung TNB - Doan Cong tac (12-5-2010)_KH Von 2012 gui BKH 2_Xay dung KH 2013 (Hung)" xfId="2402"/>
    <cellStyle name="_Ung von nam 2011 vung TNB - Doan Cong tac (12-5-2010)_TH von 2012" xfId="2403"/>
    <cellStyle name="_Ung von nam 2011 vung TNB - Doan Cong tac (12-5-2010)_TH von 2012_Bieu 1+3+5+6+9" xfId="2404"/>
    <cellStyle name="_Ung von nam 2011 vung TNB - Doan Cong tac (12-5-2010)_TH von 2012_Bieu 1+3+5+6+9_Kế hoạch 2013 T1-2014" xfId="2405"/>
    <cellStyle name="_Ung von nam 2011 vung TNB - Doan Cong tac (12-5-2010)_TH von 2012_Biểu phân bổ 120" xfId="2406"/>
    <cellStyle name="_Ung von nam 2011 vung TNB - Doan Cong tac (12-5-2010)_TH von 2012_Biểu phân bổ 120_Xay dung KH 2013 (17-7)" xfId="2407"/>
    <cellStyle name="_Ung von nam 2011 vung TNB - Doan Cong tac (12-5-2010)_TH von 2012_Biểu phân bổ 120_Xay dung KH 2013 (Hung)" xfId="2408"/>
    <cellStyle name="_Ung von nam 2011 vung TNB - Doan Cong tac (12-5-2010)_TH von 2012_KH 2012 (T3-2013)" xfId="2409"/>
    <cellStyle name="_Ung von nam 2011 vung TNB - Doan Cong tac (12-5-2010)_TH von 2012_KH 2012 (T3-2013)_Kế hoạch 2013 T1-2014" xfId="2410"/>
    <cellStyle name="_Ung von nam 2011 vung TNB - Doan Cong tac (12-5-2010)_TH von 2012_von CĐNS dia phuong 2012" xfId="2411"/>
    <cellStyle name="_Ung von nam 2011 vung TNB - Doan Cong tac (12-5-2010)_TH von 2012_von CĐNS dia phuong 2012_Book1" xfId="2412"/>
    <cellStyle name="_Ung von nam 2011 vung TNB - Doan Cong tac (12-5-2010)_TH von 2012_von CĐNS dia phuong 2012_Book1_Xay dung KH 2013 (17-7)" xfId="2413"/>
    <cellStyle name="_Ung von nam 2011 vung TNB - Doan Cong tac (12-5-2010)_TH von 2012_von CĐNS dia phuong 2012_Book1_Xay dung KH 2013 (Hung)" xfId="2414"/>
    <cellStyle name="_Ung von nam 2011 vung TNB - Doan Cong tac (12-5-2010)_TH von 2012_von CĐNS dia phuong 2012_Xay dung KH 2013 (17-7)" xfId="2415"/>
    <cellStyle name="_Ung von nam 2011 vung TNB - Doan Cong tac (12-5-2010)_TH von 2012_von CĐNS dia phuong 2012_Xay dung KH 2013 (Hung)" xfId="2416"/>
    <cellStyle name="_Ung von nam 2011 vung TNB - Doan Cong tac (12-5-2010)_TH von 2012_Xay dung KH 2013 (17-7)" xfId="2417"/>
    <cellStyle name="_Ung von nam 2011 vung TNB - Doan Cong tac (12-5-2010)_TH von 2012_Xay dung KH 2013 (Hung)" xfId="2418"/>
    <cellStyle name="_Ung von nam 2011 vung TNB - Doan Cong tac (12-5-2010)_TN - Ho tro khac 2011" xfId="2419"/>
    <cellStyle name="_Ung von nam 2011 vung TNB - Doan Cong tac (12-5-2010)_TN - Ho tro khac 2011_!1 1 bao cao giao KH ve HTCMT vung TNB   12-12-2011" xfId="2420"/>
    <cellStyle name="_Ung von nam 2011 vung TNB - Doan Cong tac (12-5-2010)_TN - Ho tro khac 2011_Bieu4HTMT" xfId="2421"/>
    <cellStyle name="_Ung von nam 2011 vung TNB - Doan Cong tac (12-5-2010)_TN - Ho tro khac 2011_Bieu4HTMT_!1 1 bao cao giao KH ve HTCMT vung TNB   12-12-2011" xfId="2422"/>
    <cellStyle name="_Ung von nam 2011 vung TNB - Doan Cong tac (12-5-2010)_TN - Ho tro khac 2011_Bieu4HTMT_KH TPCP vung TNB (03-1-2012)" xfId="2423"/>
    <cellStyle name="_Ung von nam 2011 vung TNB - Doan Cong tac (12-5-2010)_TN - Ho tro khac 2011_KH TPCP vung TNB (03-1-2012)" xfId="2424"/>
    <cellStyle name="_Ung von nam 2011 vung TNB - Doan Cong tac (12-5-2010)_Xay dung KH 2013 (17-7)" xfId="2425"/>
    <cellStyle name="_Ung von nam 2011 vung TNB - Doan Cong tac (12-5-2010)_Xay dung KH 2013 (Hung)" xfId="2426"/>
    <cellStyle name="_Viec Huy dang lam" xfId="2427"/>
    <cellStyle name="_Viec Huy dang lam 2" xfId="2428"/>
    <cellStyle name="_VINAMILK" xfId="2429"/>
    <cellStyle name="_VINAMILK 2" xfId="2430"/>
    <cellStyle name="_VINAMILK_Ban BTDD TDC" xfId="2431"/>
    <cellStyle name="_VINAMILK_BC Ke hoạch 2012 9 thang (sua)" xfId="2432"/>
    <cellStyle name="_VINAMILK_BC Ke hoạch 2012 9 thang (sua)_Kế hoạch 2013 T1-2014" xfId="2433"/>
    <cellStyle name="_VINAMILK_Bieu phan bo CT 135-CT(kem theo KHvon ĐT 1365)" xfId="2434"/>
    <cellStyle name="_VINAMILK_Kế hoạch 2013 T1-2014" xfId="2435"/>
    <cellStyle name="_VINAMILK_KH 2012 (T3-2013)" xfId="2436"/>
    <cellStyle name="_VINAMILK_KH 2012 (T3-2013)_Kế hoạch 2013 T1-2014" xfId="2437"/>
    <cellStyle name="_Von dau tu 2006-2020 (TL chien luoc)" xfId="2438"/>
    <cellStyle name="_Von dau tu 2006-2020 (TL chien luoc)_15_10_2013 BC nhu cau von doi ung ODA (2014-2016) ngay 15102013 Sua" xfId="2439"/>
    <cellStyle name="_Von dau tu 2006-2020 (TL chien luoc)_BC nhu cau von doi ung ODA nganh NN (BKH)" xfId="2440"/>
    <cellStyle name="_Von dau tu 2006-2020 (TL chien luoc)_BC nhu cau von doi ung ODA nganh NN (BKH)_05-12  KH trung han 2016-2020 - Liem Thinh edited" xfId="2441"/>
    <cellStyle name="_Von dau tu 2006-2020 (TL chien luoc)_BC nhu cau von doi ung ODA nganh NN (BKH)_Copy of 05-12  KH trung han 2016-2020 - Liem Thinh edited (1)" xfId="2442"/>
    <cellStyle name="_Von dau tu 2006-2020 (TL chien luoc)_BC Tai co cau (bieu TH)" xfId="2443"/>
    <cellStyle name="_Von dau tu 2006-2020 (TL chien luoc)_BC Tai co cau (bieu TH)_05-12  KH trung han 2016-2020 - Liem Thinh edited" xfId="2444"/>
    <cellStyle name="_Von dau tu 2006-2020 (TL chien luoc)_BC Tai co cau (bieu TH)_Copy of 05-12  KH trung han 2016-2020 - Liem Thinh edited (1)" xfId="2445"/>
    <cellStyle name="_Von dau tu 2006-2020 (TL chien luoc)_DK 2014-2015 final" xfId="2446"/>
    <cellStyle name="_Von dau tu 2006-2020 (TL chien luoc)_DK 2014-2015 final_05-12  KH trung han 2016-2020 - Liem Thinh edited" xfId="2447"/>
    <cellStyle name="_Von dau tu 2006-2020 (TL chien luoc)_DK 2014-2015 final_Copy of 05-12  KH trung han 2016-2020 - Liem Thinh edited (1)" xfId="2448"/>
    <cellStyle name="_Von dau tu 2006-2020 (TL chien luoc)_DK 2014-2015 new" xfId="2449"/>
    <cellStyle name="_Von dau tu 2006-2020 (TL chien luoc)_DK 2014-2015 new_05-12  KH trung han 2016-2020 - Liem Thinh edited" xfId="2450"/>
    <cellStyle name="_Von dau tu 2006-2020 (TL chien luoc)_DK 2014-2015 new_Copy of 05-12  KH trung han 2016-2020 - Liem Thinh edited (1)" xfId="2451"/>
    <cellStyle name="_Von dau tu 2006-2020 (TL chien luoc)_DK KH CBDT 2014 11-11-2013" xfId="2452"/>
    <cellStyle name="_Von dau tu 2006-2020 (TL chien luoc)_DK KH CBDT 2014 11-11-2013(1)" xfId="2453"/>
    <cellStyle name="_Von dau tu 2006-2020 (TL chien luoc)_DK KH CBDT 2014 11-11-2013(1)_05-12  KH trung han 2016-2020 - Liem Thinh edited" xfId="2454"/>
    <cellStyle name="_Von dau tu 2006-2020 (TL chien luoc)_DK KH CBDT 2014 11-11-2013(1)_Copy of 05-12  KH trung han 2016-2020 - Liem Thinh edited (1)" xfId="2455"/>
    <cellStyle name="_Von dau tu 2006-2020 (TL chien luoc)_DK KH CBDT 2014 11-11-2013_05-12  KH trung han 2016-2020 - Liem Thinh edited" xfId="2456"/>
    <cellStyle name="_Von dau tu 2006-2020 (TL chien luoc)_DK KH CBDT 2014 11-11-2013_Copy of 05-12  KH trung han 2016-2020 - Liem Thinh edited (1)" xfId="2457"/>
    <cellStyle name="_Von dau tu 2006-2020 (TL chien luoc)_KH 2011-2015" xfId="2458"/>
    <cellStyle name="_Von dau tu 2006-2020 (TL chien luoc)_tai co cau dau tu (tong hop)1" xfId="2459"/>
    <cellStyle name="_x005f_x0001_" xfId="2460"/>
    <cellStyle name="_x005f_x0001__!1 1 bao cao giao KH ve HTCMT vung TNB   12-12-2011" xfId="2461"/>
    <cellStyle name="_x005f_x0001__kien giang 2" xfId="2462"/>
    <cellStyle name="_x005f_x000d__x005f_x000a_JournalTemplate=C:\COMFO\CTALK\JOURSTD.TPL_x005f_x000d__x005f_x000a_LbStateAddress=3 3 0 251 1 89 2 311_x005f_x000d__x005f_x000a_LbStateJou" xfId="2463"/>
    <cellStyle name="_x005f_x005f_x005f_x0001_" xfId="2464"/>
    <cellStyle name="_x005f_x005f_x005f_x0001__!1 1 bao cao giao KH ve HTCMT vung TNB   12-12-2011" xfId="2465"/>
    <cellStyle name="_x005f_x005f_x005f_x0001__kien giang 2" xfId="2466"/>
    <cellStyle name="_x005f_x005f_x005f_x000d__x005f_x005f_x005f_x000a_JournalTemplate=C:\COMFO\CTALK\JOURSTD.TPL_x005f_x005f_x005f_x000d__x005f_x005f_x005f_x000a_LbStateAddress=3 3 0 251 1 89 2 311_x005f_x005f_x005f_x000d__x005f_x005f_x005f_x000a_LbStateJou" xfId="2467"/>
    <cellStyle name="_XDCB thang 12.2010" xfId="2468"/>
    <cellStyle name="_ÿÿÿÿÿ" xfId="2469"/>
    <cellStyle name="_ÿÿÿÿÿ 2" xfId="2470"/>
    <cellStyle name="_ÿÿÿÿÿ_Ban BTDD TDC" xfId="2471"/>
    <cellStyle name="_ÿÿÿÿÿ_Bieu 1+3+5+6+9" xfId="2472"/>
    <cellStyle name="_ÿÿÿÿÿ_Bieu 1+3+5+6+9_Kế hoạch 2013 T1-2014" xfId="2473"/>
    <cellStyle name="_ÿÿÿÿÿ_Bieu mau cong trinh khoi cong moi 3-4" xfId="2474"/>
    <cellStyle name="_ÿÿÿÿÿ_Bieu mau cong trinh khoi cong moi 3-4_!1 1 bao cao giao KH ve HTCMT vung TNB   12-12-2011" xfId="2475"/>
    <cellStyle name="_ÿÿÿÿÿ_Bieu mau cong trinh khoi cong moi 3-4_KH TPCP vung TNB (03-1-2012)" xfId="2476"/>
    <cellStyle name="_ÿÿÿÿÿ_Bieu phan bo CT 135-CT(kem theo KHvon ĐT 1365)" xfId="2477"/>
    <cellStyle name="_ÿÿÿÿÿ_Bieu3ODA" xfId="2478"/>
    <cellStyle name="_ÿÿÿÿÿ_Bieu3ODA_!1 1 bao cao giao KH ve HTCMT vung TNB   12-12-2011" xfId="2479"/>
    <cellStyle name="_ÿÿÿÿÿ_Bieu3ODA_KH TPCP vung TNB (03-1-2012)" xfId="2480"/>
    <cellStyle name="_ÿÿÿÿÿ_Bieu4HTMT" xfId="2481"/>
    <cellStyle name="_ÿÿÿÿÿ_Bieu4HTMT_!1 1 bao cao giao KH ve HTCMT vung TNB   12-12-2011" xfId="2482"/>
    <cellStyle name="_ÿÿÿÿÿ_Bieu4HTMT_KH TPCP vung TNB (03-1-2012)" xfId="2483"/>
    <cellStyle name="_ÿÿÿÿÿ_Kế hoạch 2013 T1-2014" xfId="2484"/>
    <cellStyle name="_ÿÿÿÿÿ_Kh ql62 (2010) 11-09" xfId="2485"/>
    <cellStyle name="_ÿÿÿÿÿ_Kh ql62 (2010) 11-09_Ban BTDD TDC" xfId="2486"/>
    <cellStyle name="_ÿÿÿÿÿ_Kh ql62 (2010) 11-09_Kế hoạch 2013 T1-2014" xfId="2487"/>
    <cellStyle name="_ÿÿÿÿÿ_Kh ql62 (2010) 11-09_KH 2012 (T3-2013)" xfId="2488"/>
    <cellStyle name="_ÿÿÿÿÿ_Kh ql62 (2010) 11-09_KH 2012 (T3-2013)_Kế hoạch 2013 T1-2014" xfId="2489"/>
    <cellStyle name="_ÿÿÿÿÿ_KH TPCP vung TNB (03-1-2012)" xfId="2490"/>
    <cellStyle name="_ÿÿÿÿÿ_Khung 2012" xfId="2491"/>
    <cellStyle name="_ÿÿÿÿÿ_kien giang 2" xfId="2492"/>
    <cellStyle name="~1" xfId="2493"/>
    <cellStyle name="~1 2" xfId="2494"/>
    <cellStyle name="~1?_x000d_Comma [0]_I.1?b_x000d_Comma [0]_I.3?b_x000c_Comma [0]_II?_x0012_Comma [0]_larou" xfId="2495"/>
    <cellStyle name="~1_Ban BTDD TDC" xfId="2496"/>
    <cellStyle name="’Ê‰Ý [0.00]_laroux" xfId="2497"/>
    <cellStyle name="’Ê‰Ý_laroux" xfId="2498"/>
    <cellStyle name="¤@¯ë_CHI PHI QUAN LY 1-00" xfId="2499"/>
    <cellStyle name="=C:\WINNT\SYSTEM32\COMMAND.COM" xfId="2500"/>
    <cellStyle name="»õ±Ò[0]_Sheet1" xfId="2501"/>
    <cellStyle name="»õ±Ò_Sheet1" xfId="2502"/>
    <cellStyle name="•W?_Format" xfId="2503"/>
    <cellStyle name="•W€_’·Šú‰p•¶" xfId="2504"/>
    <cellStyle name="•W_’·Šú‰p•¶" xfId="2505"/>
    <cellStyle name="W_MARINE" xfId="2506"/>
    <cellStyle name="0" xfId="2507"/>
    <cellStyle name="0 2" xfId="2508"/>
    <cellStyle name="0 2 2" xfId="2509"/>
    <cellStyle name="0%" xfId="2510"/>
    <cellStyle name="0,0_x000a__x000a_NA_x000a__x000a_" xfId="2511"/>
    <cellStyle name="0,0_x000d__x000a_NA_x000d__x000a_" xfId="2512"/>
    <cellStyle name="0,0_x000d__x000a_NA_x000d__x000a_ 2" xfId="2513"/>
    <cellStyle name="0,0_x000d__x000a_NA_x000d__x000a_ 3" xfId="2514"/>
    <cellStyle name="0,0_x000d__x000a_NA_x000d__x000a_ 4" xfId="2515"/>
    <cellStyle name="0,0_x000d__x000a_NA_x000d__x000a__Phu luc so 2 - NSTW " xfId="2516"/>
    <cellStyle name="0,0_x005f_x000d__x005f_x000a_NA_x005f_x000d__x005f_x000a_" xfId="2517"/>
    <cellStyle name="0.0" xfId="2518"/>
    <cellStyle name="0.0 2" xfId="2519"/>
    <cellStyle name="0.0 2 2" xfId="2520"/>
    <cellStyle name="0.0 3" xfId="2521"/>
    <cellStyle name="0.0%" xfId="2522"/>
    <cellStyle name="0.0_Ban BTDD TDC" xfId="2523"/>
    <cellStyle name="0.00" xfId="2524"/>
    <cellStyle name="0.00 2" xfId="2525"/>
    <cellStyle name="0.00 2 2" xfId="2526"/>
    <cellStyle name="0.00 3" xfId="2527"/>
    <cellStyle name="0.00%" xfId="2528"/>
    <cellStyle name="0.00_Ban BTDD TDC" xfId="2529"/>
    <cellStyle name="0_Ban BTDD TDC" xfId="2530"/>
    <cellStyle name="0_Bieu chi tieu KH 2014 (Huy-04-11)" xfId="2531"/>
    <cellStyle name="0_Bieu chi tieu KH 2014 (Huy-04-11) 2" xfId="2532"/>
    <cellStyle name="0_Bieu chi tieu KH 2014 (Huy-04-11) 3" xfId="2533"/>
    <cellStyle name="0_Bieu KT-XH va von dau tu.xls" xfId="2534"/>
    <cellStyle name="0_Bieu phan bo CT 135-CT(kem theo KHvon ĐT 1365)" xfId="2535"/>
    <cellStyle name="0_DS cac chau thieu nhi. trung tam" xfId="2536"/>
    <cellStyle name="0_DS cac chau thieu nhi. trung tam 2" xfId="2537"/>
    <cellStyle name="0_DS cac chau thieu nhi. trung tam 3" xfId="2538"/>
    <cellStyle name="0_DS cac chau thieu nhi. trung tam 4" xfId="2539"/>
    <cellStyle name="0_DS cac chau thieu nhi. trung tam 5" xfId="2540"/>
    <cellStyle name="0_DS cac chau thieu nhi. trung tam 6" xfId="2541"/>
    <cellStyle name="0_DS cac chau thieu nhi. trung tam 7" xfId="2542"/>
    <cellStyle name="0_DS cac chau thieu nhi. trung tam 8" xfId="2543"/>
    <cellStyle name="0_Kế hoạch 2013 T1-2014" xfId="2544"/>
    <cellStyle name="0_KQXS" xfId="2545"/>
    <cellStyle name="0_KQXS 2" xfId="2546"/>
    <cellStyle name="0_KQXS 3" xfId="2547"/>
    <cellStyle name="0_KQXS 4" xfId="2548"/>
    <cellStyle name="0_KQXS 5" xfId="2549"/>
    <cellStyle name="0_KQXS 6" xfId="2550"/>
    <cellStyle name="0_KQXS 7" xfId="2551"/>
    <cellStyle name="0_KQXS 8" xfId="2552"/>
    <cellStyle name="0_Ra soat KH von 2011 (Huy-11-11-11)" xfId="2553"/>
    <cellStyle name="00" xfId="2554"/>
    <cellStyle name="1" xfId="2555"/>
    <cellStyle name="1 2" xfId="2556"/>
    <cellStyle name="1 3" xfId="2557"/>
    <cellStyle name="1?b_x000d_Comma [0]_CPK?b_x0011_Comma [0]_CP" xfId="2558"/>
    <cellStyle name="1_!1 1 bao cao giao KH ve HTCMT vung TNB   12-12-2011" xfId="2559"/>
    <cellStyle name="1_Ban BTDD TDC" xfId="2560"/>
    <cellStyle name="1_BAO GIA NGAY 24-10-08 (co dam)" xfId="2561"/>
    <cellStyle name="1_BAO GIA NGAY 24-10-08 (co dam)_Ban BTDD TDC" xfId="2562"/>
    <cellStyle name="1_BAO GIA NGAY 24-10-08 (co dam)_Kế hoạch 2013 T1-2014" xfId="2563"/>
    <cellStyle name="1_Bieu 7356 (KTN 11-11-11-IN chuyen TH)" xfId="2564"/>
    <cellStyle name="1_Bieu 7356 (KTN 11-11-11-IN chuyen TH)_Kế hoạch 2013 T1-2014" xfId="2565"/>
    <cellStyle name="1_Bieu BC kh 5 năm" xfId="2566"/>
    <cellStyle name="1_bieu ke hoach dau thau" xfId="2567"/>
    <cellStyle name="1_bieu ke hoach dau thau truong mam non SKH" xfId="2568"/>
    <cellStyle name="1_bieu ke hoach dau thau truong mam non SKH_Ban BTDD TDC" xfId="2569"/>
    <cellStyle name="1_bieu ke hoach dau thau truong mam non SKH_Kế hoạch 2013 T1-2014" xfId="2570"/>
    <cellStyle name="1_bieu ke hoach dau thau_Ban BTDD TDC" xfId="2571"/>
    <cellStyle name="1_bieu ke hoach dau thau_Kế hoạch 2013 T1-2014" xfId="2572"/>
    <cellStyle name="1_Bieu KT-XH va von dau tu.xls" xfId="2573"/>
    <cellStyle name="1_Bieu phan bo CT 135-CT(kem theo KHvon ĐT 1365)" xfId="2574"/>
    <cellStyle name="1_Biểu tổng hợp vốn(Bản In) Biểu 2" xfId="2575"/>
    <cellStyle name="1_Biểu tổng hợp vốn(Bản In) Biểu 2_Kế hoạch 2013 T1-2014" xfId="2576"/>
    <cellStyle name="1_Biểu tổng hợp vốn(Bản In) Biểu 2_KH 2012 (T3-2013)" xfId="2577"/>
    <cellStyle name="1_Biểu tổng hợp vốn(Bản In) Biểu 2_KH 2012 (T3-2013)_Kế hoạch 2013 T1-2014" xfId="2578"/>
    <cellStyle name="1_Bieu4HTMT" xfId="2579"/>
    <cellStyle name="1_Book1" xfId="2580"/>
    <cellStyle name="1_Book1_1" xfId="2581"/>
    <cellStyle name="1_Book1_1 2" xfId="2582"/>
    <cellStyle name="1_Book1_1_!1 1 bao cao giao KH ve HTCMT vung TNB   12-12-2011" xfId="2583"/>
    <cellStyle name="1_Book1_1_Ban BTDD TDC" xfId="2584"/>
    <cellStyle name="1_Book1_1_Bieu 1+3+5+6+9" xfId="2585"/>
    <cellStyle name="1_Book1_1_Bieu 1+3+5+6+9_Kế hoạch 2013 T1-2014" xfId="2586"/>
    <cellStyle name="1_Book1_1_Bieu phan bo CT 135-CT(kem theo KHvon ĐT 1365)" xfId="2587"/>
    <cellStyle name="1_Book1_1_Bieu4HTMT" xfId="2588"/>
    <cellStyle name="1_Book1_1_Bieu4HTMT_!1 1 bao cao giao KH ve HTCMT vung TNB   12-12-2011" xfId="2589"/>
    <cellStyle name="1_Book1_1_Bieu4HTMT_KH TPCP vung TNB (03-1-2012)" xfId="2590"/>
    <cellStyle name="1_Book1_1_Kế hoạch 2013 T1-2014" xfId="2591"/>
    <cellStyle name="1_Book1_1_KH TPCP vung TNB (03-1-2012)" xfId="2592"/>
    <cellStyle name="1_Book1_Ban BTDD TDC" xfId="2593"/>
    <cellStyle name="1_Book1_Kế hoạch 2013 T1-2014" xfId="2594"/>
    <cellStyle name="1_Cau thuy dien Ban La (Cu Anh)" xfId="2595"/>
    <cellStyle name="1_Cau thuy dien Ban La (Cu Anh) 2" xfId="2596"/>
    <cellStyle name="1_Cau thuy dien Ban La (Cu Anh)_!1 1 bao cao giao KH ve HTCMT vung TNB   12-12-2011" xfId="2597"/>
    <cellStyle name="1_Cau thuy dien Ban La (Cu Anh)_Ban BTDD TDC" xfId="2598"/>
    <cellStyle name="1_Cau thuy dien Ban La (Cu Anh)_Bieu 1+3+5+6+9" xfId="2599"/>
    <cellStyle name="1_Cau thuy dien Ban La (Cu Anh)_Bieu 1+3+5+6+9_Kế hoạch 2013 T1-2014" xfId="2600"/>
    <cellStyle name="1_Cau thuy dien Ban La (Cu Anh)_Bieu phan bo CT 135-CT(kem theo KHvon ĐT 1365)" xfId="2601"/>
    <cellStyle name="1_Cau thuy dien Ban La (Cu Anh)_Bieu4HTMT" xfId="2602"/>
    <cellStyle name="1_Cau thuy dien Ban La (Cu Anh)_Bieu4HTMT_!1 1 bao cao giao KH ve HTCMT vung TNB   12-12-2011" xfId="2603"/>
    <cellStyle name="1_Cau thuy dien Ban La (Cu Anh)_Bieu4HTMT_KH TPCP vung TNB (03-1-2012)" xfId="2604"/>
    <cellStyle name="1_Cau thuy dien Ban La (Cu Anh)_Kế hoạch 2013 T1-2014" xfId="2605"/>
    <cellStyle name="1_Cau thuy dien Ban La (Cu Anh)_KH TPCP vung TNB (03-1-2012)" xfId="2606"/>
    <cellStyle name="1_Cong trinh co y kien LD_Dang_NN_2011-Tay nguyen-9-10" xfId="2607"/>
    <cellStyle name="1_Danh Mục KCM trinh BKH 2011 (BS 30A)" xfId="2608"/>
    <cellStyle name="1_Danh Mục KCM trinh BKH 2011 (BS 30A)_Ban BTDD TDC" xfId="2609"/>
    <cellStyle name="1_Danh Mục KCM trinh BKH 2011(20-8)" xfId="2610"/>
    <cellStyle name="1_Danh Mục KCM trinh BKH 2011(20-8)_Kế hoạch 2013 T1-2014" xfId="2611"/>
    <cellStyle name="1_Danh Mục KCM trinh BKH 2011(20-8)_KH 2012 (T3-2013)" xfId="2612"/>
    <cellStyle name="1_Danh Mục KCM trinh BKH 2011(20-8)_KH 2012 (T3-2013)_Kế hoạch 2013 T1-2014" xfId="2613"/>
    <cellStyle name="1_DT tieu hoc diem TDC ban Cho 28-02-09" xfId="2614"/>
    <cellStyle name="1_DT tieu hoc diem TDC ban Cho 28-02-09_Ban BTDD TDC" xfId="2615"/>
    <cellStyle name="1_DT tieu hoc diem TDC ban Cho 28-02-09_Kế hoạch 2013 T1-2014" xfId="2616"/>
    <cellStyle name="1_Du toan" xfId="2617"/>
    <cellStyle name="1_Du toan 558 (Km17+508.12 - Km 22)" xfId="2618"/>
    <cellStyle name="1_Du toan 558 (Km17+508.12 - Km 22) 2" xfId="2619"/>
    <cellStyle name="1_Du toan 558 (Km17+508.12 - Km 22)_!1 1 bao cao giao KH ve HTCMT vung TNB   12-12-2011" xfId="2620"/>
    <cellStyle name="1_Du toan 558 (Km17+508.12 - Km 22)_Ban BTDD TDC" xfId="2621"/>
    <cellStyle name="1_Du toan 558 (Km17+508.12 - Km 22)_Bieu 1+3+5+6+9" xfId="2622"/>
    <cellStyle name="1_Du toan 558 (Km17+508.12 - Km 22)_Bieu 1+3+5+6+9_Kế hoạch 2013 T1-2014" xfId="2623"/>
    <cellStyle name="1_Du toan 558 (Km17+508.12 - Km 22)_Bieu phan bo CT 135-CT(kem theo KHvon ĐT 1365)" xfId="2624"/>
    <cellStyle name="1_Du toan 558 (Km17+508.12 - Km 22)_Bieu4HTMT" xfId="2625"/>
    <cellStyle name="1_Du toan 558 (Km17+508.12 - Km 22)_Bieu4HTMT_!1 1 bao cao giao KH ve HTCMT vung TNB   12-12-2011" xfId="2626"/>
    <cellStyle name="1_Du toan 558 (Km17+508.12 - Km 22)_Bieu4HTMT_KH TPCP vung TNB (03-1-2012)" xfId="2627"/>
    <cellStyle name="1_Du toan 558 (Km17+508.12 - Km 22)_Kế hoạch 2013 T1-2014" xfId="2628"/>
    <cellStyle name="1_Du toan 558 (Km17+508.12 - Km 22)_KH TPCP vung TNB (03-1-2012)" xfId="2629"/>
    <cellStyle name="1_Du toan nuoc San Thang (GD2)" xfId="2630"/>
    <cellStyle name="1_Du toan nuoc San Thang (GD2)_Ban BTDD TDC" xfId="2631"/>
    <cellStyle name="1_Du toan nuoc San Thang (GD2)_Kế hoạch 2013 T1-2014" xfId="2632"/>
    <cellStyle name="1_Du toan_Ban BTDD TDC" xfId="2633"/>
    <cellStyle name="1_Du toan_Kế hoạch 2013 T1-2014" xfId="2634"/>
    <cellStyle name="1_Du toan_KH 2012 (T3-2013)" xfId="2635"/>
    <cellStyle name="1_Du toan_KH 2012 (T3-2013)_Kế hoạch 2013 T1-2014" xfId="2636"/>
    <cellStyle name="1_DuToan92009Luong650" xfId="2637"/>
    <cellStyle name="1_DuToan92009Luong650_Ban BTDD TDC" xfId="2638"/>
    <cellStyle name="1_DuToan92009Luong650_Kế hoạch 2013 T1-2014" xfId="2639"/>
    <cellStyle name="1_DuToan92009Luong650_KH 2012 (T3-2013)" xfId="2640"/>
    <cellStyle name="1_DuToan92009Luong650_KH 2012 (T3-2013)_Kế hoạch 2013 T1-2014" xfId="2641"/>
    <cellStyle name="1_Gia_VLQL48_duyet " xfId="2642"/>
    <cellStyle name="1_Gia_VLQL48_duyet  2" xfId="2643"/>
    <cellStyle name="1_Gia_VLQL48_duyet _!1 1 bao cao giao KH ve HTCMT vung TNB   12-12-2011" xfId="2644"/>
    <cellStyle name="1_Gia_VLQL48_duyet _Ban BTDD TDC" xfId="2645"/>
    <cellStyle name="1_Gia_VLQL48_duyet _Bieu 1+3+5+6+9" xfId="2646"/>
    <cellStyle name="1_Gia_VLQL48_duyet _Bieu 1+3+5+6+9_Kế hoạch 2013 T1-2014" xfId="2647"/>
    <cellStyle name="1_Gia_VLQL48_duyet _Bieu phan bo CT 135-CT(kem theo KHvon ĐT 1365)" xfId="2648"/>
    <cellStyle name="1_Gia_VLQL48_duyet _Bieu4HTMT" xfId="2649"/>
    <cellStyle name="1_Gia_VLQL48_duyet _Bieu4HTMT_!1 1 bao cao giao KH ve HTCMT vung TNB   12-12-2011" xfId="2650"/>
    <cellStyle name="1_Gia_VLQL48_duyet _Bieu4HTMT_KH TPCP vung TNB (03-1-2012)" xfId="2651"/>
    <cellStyle name="1_Gia_VLQL48_duyet _Kế hoạch 2013 T1-2014" xfId="2652"/>
    <cellStyle name="1_Gia_VLQL48_duyet _KH TPCP vung TNB (03-1-2012)" xfId="2653"/>
    <cellStyle name="1_HD TT1" xfId="2654"/>
    <cellStyle name="1_HD TT1_Ban BTDD TDC" xfId="2655"/>
    <cellStyle name="1_HD TT1_Kế hoạch 2013 T1-2014" xfId="2656"/>
    <cellStyle name="1_HD TT1_KH 2012 (T3-2013)" xfId="2657"/>
    <cellStyle name="1_HD TT1_KH 2012 (T3-2013)_Kế hoạch 2013 T1-2014" xfId="2658"/>
    <cellStyle name="1_Ke hoach 2010 ngay 31-01" xfId="2659"/>
    <cellStyle name="1_Ke hoach 2010 ngay 31-01_Ban BTDD TDC" xfId="2660"/>
    <cellStyle name="1_Ke hoach 2010 ngay 31-01_Kế hoạch 2013 T1-2014" xfId="2661"/>
    <cellStyle name="1_Ke hoach 2011 (cuong) -QT von20-6-2011" xfId="2662"/>
    <cellStyle name="1_Ke hoach 2011 (cuong) -QT von20-6-2011_Kế hoạch 2013 T1-2014" xfId="2663"/>
    <cellStyle name="1_Ke hoach 2011 (cuong) -QT von20-6-2011_KH 2012 (T3-2013)" xfId="2664"/>
    <cellStyle name="1_Ke hoach 2011 (cuong) -QT von20-6-2011_KH 2012 (T3-2013)_Kế hoạch 2013 T1-2014" xfId="2665"/>
    <cellStyle name="1_Ke hoach 2011(15-7)" xfId="2666"/>
    <cellStyle name="1_Ke hoach 2011(15-7)_Ban BTDD TDC" xfId="2667"/>
    <cellStyle name="1_Ke hoach 2011(15-7)_Kế hoạch 2013 T1-2014" xfId="2668"/>
    <cellStyle name="1_Kế hoạch 2013 T1-2014" xfId="2669"/>
    <cellStyle name="1_KH 2012 (T3-2013)" xfId="2670"/>
    <cellStyle name="1_KH 2012 (T3-2013)_Kế hoạch 2013 T1-2014" xfId="2671"/>
    <cellStyle name="1_KH 2012 di BKH" xfId="2672"/>
    <cellStyle name="1_KH 2012 di BKH_Ban BTDD TDC" xfId="2673"/>
    <cellStyle name="1_KH 2012 di BKH_Kế hoạch 2013 T1-2014" xfId="2674"/>
    <cellStyle name="1_KH 2012 di BKH_KH 2012 (T3-2013)" xfId="2675"/>
    <cellStyle name="1_KH 2012 di BKH_KH 2012 (T3-2013)_Kế hoạch 2013 T1-2014" xfId="2676"/>
    <cellStyle name="1_Kh ql62 (2010) 11-09" xfId="2677"/>
    <cellStyle name="1_Kh ql62 (2010) 11-09_Ban BTDD TDC" xfId="2678"/>
    <cellStyle name="1_Kh ql62 (2010) 11-09_Kế hoạch 2013 T1-2014" xfId="2679"/>
    <cellStyle name="1_Kh ql62 (2010) 11-09_KH 2012 (T3-2013)" xfId="2680"/>
    <cellStyle name="1_Kh ql62 (2010) 11-09_KH 2012 (T3-2013)_Kế hoạch 2013 T1-2014" xfId="2681"/>
    <cellStyle name="1_KH TPCP vung TNB (03-1-2012)" xfId="2682"/>
    <cellStyle name="1_Khung 2012" xfId="2683"/>
    <cellStyle name="1_KlQdinhduyet" xfId="2684"/>
    <cellStyle name="1_KlQdinhduyet 2" xfId="2685"/>
    <cellStyle name="1_KlQdinhduyet_!1 1 bao cao giao KH ve HTCMT vung TNB   12-12-2011" xfId="2686"/>
    <cellStyle name="1_KlQdinhduyet_Ban BTDD TDC" xfId="2687"/>
    <cellStyle name="1_KlQdinhduyet_Bieu 1+3+5+6+9" xfId="2688"/>
    <cellStyle name="1_KlQdinhduyet_Bieu 1+3+5+6+9_Kế hoạch 2013 T1-2014" xfId="2689"/>
    <cellStyle name="1_KlQdinhduyet_Bieu phan bo CT 135-CT(kem theo KHvon ĐT 1365)" xfId="2690"/>
    <cellStyle name="1_KlQdinhduyet_Bieu4HTMT" xfId="2691"/>
    <cellStyle name="1_KlQdinhduyet_Bieu4HTMT_!1 1 bao cao giao KH ve HTCMT vung TNB   12-12-2011" xfId="2692"/>
    <cellStyle name="1_KlQdinhduyet_Bieu4HTMT_KH TPCP vung TNB (03-1-2012)" xfId="2693"/>
    <cellStyle name="1_KlQdinhduyet_Kế hoạch 2013 T1-2014" xfId="2694"/>
    <cellStyle name="1_KlQdinhduyet_KH TPCP vung TNB (03-1-2012)" xfId="2695"/>
    <cellStyle name="1_Nguon von dau tu" xfId="2696"/>
    <cellStyle name="1_Nha kham chua benh" xfId="2697"/>
    <cellStyle name="1_Nha kham chua benh_Ban BTDD TDC" xfId="2698"/>
    <cellStyle name="1_Nha kham chua benh_Kế hoạch 2013 T1-2014" xfId="2699"/>
    <cellStyle name="1_Nha lop hoc 8 P" xfId="2700"/>
    <cellStyle name="1_Nha lop hoc 8 P_Ban BTDD TDC" xfId="2701"/>
    <cellStyle name="1_Nha lop hoc 8 P_Kế hoạch 2013 T1-2014" xfId="2702"/>
    <cellStyle name="1_Phan bo" xfId="2703"/>
    <cellStyle name="1_Phan bo_Ban BTDD TDC" xfId="2704"/>
    <cellStyle name="1_Phan bo_Kế hoạch 2013 T1-2014" xfId="2705"/>
    <cellStyle name="1_Phan bo_KH 2012 (T3-2013)" xfId="2706"/>
    <cellStyle name="1_Phan bo_KH 2012 (T3-2013)_Kế hoạch 2013 T1-2014" xfId="2707"/>
    <cellStyle name="1_Sheet1" xfId="2708"/>
    <cellStyle name="1_StartUp" xfId="2709"/>
    <cellStyle name="1_TA GIA" xfId="2710"/>
    <cellStyle name="1_Ta Gia QHCT 11-2013" xfId="2711"/>
    <cellStyle name="1_TH von 2012" xfId="2712"/>
    <cellStyle name="1_TH von 2012_Kế hoạch 2013 T1-2014" xfId="2713"/>
    <cellStyle name="1_tien luong" xfId="2714"/>
    <cellStyle name="1_Tien luong chuan 01" xfId="2715"/>
    <cellStyle name="1_Tienluong" xfId="2716"/>
    <cellStyle name="1_Tienluong_Ban BTDD TDC" xfId="2717"/>
    <cellStyle name="1_Tienluong_Kế hoạch 2013 T1-2014" xfId="2718"/>
    <cellStyle name="1_Tin dung" xfId="2719"/>
    <cellStyle name="1_Tin dung_Kế hoạch 2013 T1-2014" xfId="2720"/>
    <cellStyle name="1_tinh toan hoang ha" xfId="2721"/>
    <cellStyle name="1_tinh toan hoang ha_Ban BTDD TDC" xfId="2722"/>
    <cellStyle name="1_tinh toan hoang ha_Kế hoạch 2013 T1-2014" xfId="2723"/>
    <cellStyle name="1_TN - Ho tro khac 2011" xfId="2724"/>
    <cellStyle name="1_Tong hop  " xfId="2725"/>
    <cellStyle name="1_Tong hop   2" xfId="2726"/>
    <cellStyle name="1_TRUNG PMU 5" xfId="2727"/>
    <cellStyle name="1_TRUNG PMU 5_Ban BTDD TDC" xfId="2728"/>
    <cellStyle name="1_TRUNG PMU 5_Kế hoạch 2013 T1-2014" xfId="2729"/>
    <cellStyle name="1_XDCSHT-999" xfId="2730"/>
    <cellStyle name="1_ÿÿÿÿÿ" xfId="2731"/>
    <cellStyle name="1_ÿÿÿÿÿ_Ban BTDD TDC" xfId="2732"/>
    <cellStyle name="1_ÿÿÿÿÿ_Bieu tong hop nhu cau ung 2011 da chon loc -Mien nui" xfId="2733"/>
    <cellStyle name="1_ÿÿÿÿÿ_Bieu tong hop nhu cau ung 2011 da chon loc -Mien nui 2" xfId="2734"/>
    <cellStyle name="1_ÿÿÿÿÿ_Bieu tong hop nhu cau ung 2011 da chon loc -Mien nui 2 2" xfId="2735"/>
    <cellStyle name="1_ÿÿÿÿÿ_Bieu tong hop nhu cau ung 2011 da chon loc -Mien nui 2 3" xfId="2736"/>
    <cellStyle name="1_ÿÿÿÿÿ_Bieu tong hop nhu cau ung 2011 da chon loc -Mien nui 2 4" xfId="2737"/>
    <cellStyle name="1_ÿÿÿÿÿ_Bieu tong hop nhu cau ung 2011 da chon loc -Mien nui 2 5" xfId="2738"/>
    <cellStyle name="1_ÿÿÿÿÿ_Bieu tong hop nhu cau ung 2011 da chon loc -Mien nui 2 6" xfId="2739"/>
    <cellStyle name="1_ÿÿÿÿÿ_Bieu tong hop nhu cau ung 2011 da chon loc -Mien nui 2 7" xfId="2740"/>
    <cellStyle name="1_ÿÿÿÿÿ_Bieu tong hop nhu cau ung 2011 da chon loc -Mien nui 2 8" xfId="2741"/>
    <cellStyle name="1_ÿÿÿÿÿ_Bieu tong hop nhu cau ung 2011 da chon loc -Mien nui_Ban BTDD TDC" xfId="2742"/>
    <cellStyle name="1_ÿÿÿÿÿ_Bieu tong hop nhu cau ung 2011 da chon loc -Mien nui_Kế hoạch 2013 T1-2014" xfId="2743"/>
    <cellStyle name="1_ÿÿÿÿÿ_Bieu tong hop nhu cau ung 2011 da chon loc -Mien nui_KH 2012 (T3-2013)" xfId="2744"/>
    <cellStyle name="1_ÿÿÿÿÿ_Bieu tong hop nhu cau ung 2011 da chon loc -Mien nui_KH 2012 (T3-2013)_Kế hoạch 2013 T1-2014" xfId="2745"/>
    <cellStyle name="1_ÿÿÿÿÿ_Kế hoạch 2013 T1-2014" xfId="2746"/>
    <cellStyle name="1_ÿÿÿÿÿ_Kh ql62 (2010) 11-09" xfId="2747"/>
    <cellStyle name="1_ÿÿÿÿÿ_Kh ql62 (2010) 11-09_Ban BTDD TDC" xfId="2748"/>
    <cellStyle name="1_ÿÿÿÿÿ_Kh ql62 (2010) 11-09_Kế hoạch 2013 T1-2014" xfId="2749"/>
    <cellStyle name="1_ÿÿÿÿÿ_Kh ql62 (2010) 11-09_KH 2012 (T3-2013)" xfId="2750"/>
    <cellStyle name="1_ÿÿÿÿÿ_Kh ql62 (2010) 11-09_KH 2012 (T3-2013)_Kế hoạch 2013 T1-2014" xfId="2751"/>
    <cellStyle name="1_ÿÿÿÿÿ_Khung 2012" xfId="2752"/>
    <cellStyle name="15" xfId="2753"/>
    <cellStyle name="18" xfId="2754"/>
    <cellStyle name="¹éºÐÀ²_      " xfId="2755"/>
    <cellStyle name="2" xfId="2756"/>
    <cellStyle name="2_Ban BTDD TDC" xfId="2757"/>
    <cellStyle name="2_bieu ke hoach dau thau" xfId="2758"/>
    <cellStyle name="2_bieu ke hoach dau thau truong mam non SKH" xfId="2759"/>
    <cellStyle name="2_bieu ke hoach dau thau truong mam non SKH_Ban BTDD TDC" xfId="2760"/>
    <cellStyle name="2_bieu ke hoach dau thau truong mam non SKH_Kế hoạch 2013 T1-2014" xfId="2761"/>
    <cellStyle name="2_bieu ke hoach dau thau_Ban BTDD TDC" xfId="2762"/>
    <cellStyle name="2_bieu ke hoach dau thau_Kế hoạch 2013 T1-2014" xfId="2763"/>
    <cellStyle name="2_Bieu KT-XH va von dau tu.xls" xfId="2764"/>
    <cellStyle name="2_Book1" xfId="2765"/>
    <cellStyle name="2_Book1_1" xfId="2766"/>
    <cellStyle name="2_Book1_1 2" xfId="2767"/>
    <cellStyle name="2_Book1_1_!1 1 bao cao giao KH ve HTCMT vung TNB   12-12-2011" xfId="2768"/>
    <cellStyle name="2_Book1_1_Ban BTDD TDC" xfId="2769"/>
    <cellStyle name="2_Book1_1_Bieu 1+3+5+6+9" xfId="2770"/>
    <cellStyle name="2_Book1_1_Bieu 1+3+5+6+9_Kế hoạch 2013 T1-2014" xfId="2771"/>
    <cellStyle name="2_Book1_1_Bieu phan bo CT 135-CT(kem theo KHvon ĐT 1365)" xfId="2772"/>
    <cellStyle name="2_Book1_1_Bieu4HTMT" xfId="2773"/>
    <cellStyle name="2_Book1_1_Bieu4HTMT_!1 1 bao cao giao KH ve HTCMT vung TNB   12-12-2011" xfId="2774"/>
    <cellStyle name="2_Book1_1_Bieu4HTMT_KH TPCP vung TNB (03-1-2012)" xfId="2775"/>
    <cellStyle name="2_Book1_1_Kế hoạch 2013 T1-2014" xfId="2776"/>
    <cellStyle name="2_Book1_1_KH TPCP vung TNB (03-1-2012)" xfId="2777"/>
    <cellStyle name="2_Book1_Ban BTDD TDC" xfId="2778"/>
    <cellStyle name="2_Book1_Kế hoạch 2013 T1-2014" xfId="2779"/>
    <cellStyle name="2_Cau thuy dien Ban La (Cu Anh)" xfId="2780"/>
    <cellStyle name="2_Cau thuy dien Ban La (Cu Anh) 2" xfId="2781"/>
    <cellStyle name="2_Cau thuy dien Ban La (Cu Anh)_!1 1 bao cao giao KH ve HTCMT vung TNB   12-12-2011" xfId="2782"/>
    <cellStyle name="2_Cau thuy dien Ban La (Cu Anh)_Ban BTDD TDC" xfId="2783"/>
    <cellStyle name="2_Cau thuy dien Ban La (Cu Anh)_Bieu 1+3+5+6+9" xfId="2784"/>
    <cellStyle name="2_Cau thuy dien Ban La (Cu Anh)_Bieu 1+3+5+6+9_Kế hoạch 2013 T1-2014" xfId="2785"/>
    <cellStyle name="2_Cau thuy dien Ban La (Cu Anh)_Bieu phan bo CT 135-CT(kem theo KHvon ĐT 1365)" xfId="2786"/>
    <cellStyle name="2_Cau thuy dien Ban La (Cu Anh)_Bieu4HTMT" xfId="2787"/>
    <cellStyle name="2_Cau thuy dien Ban La (Cu Anh)_Bieu4HTMT_!1 1 bao cao giao KH ve HTCMT vung TNB   12-12-2011" xfId="2788"/>
    <cellStyle name="2_Cau thuy dien Ban La (Cu Anh)_Bieu4HTMT_KH TPCP vung TNB (03-1-2012)" xfId="2789"/>
    <cellStyle name="2_Cau thuy dien Ban La (Cu Anh)_Kế hoạch 2013 T1-2014" xfId="2790"/>
    <cellStyle name="2_Cau thuy dien Ban La (Cu Anh)_KH TPCP vung TNB (03-1-2012)" xfId="2791"/>
    <cellStyle name="2_DT tieu hoc diem TDC ban Cho 28-02-09" xfId="2792"/>
    <cellStyle name="2_DT tieu hoc diem TDC ban Cho 28-02-09_Ban BTDD TDC" xfId="2793"/>
    <cellStyle name="2_DT tieu hoc diem TDC ban Cho 28-02-09_Kế hoạch 2013 T1-2014" xfId="2794"/>
    <cellStyle name="2_Du toan" xfId="2795"/>
    <cellStyle name="2_Du toan 558 (Km17+508.12 - Km 22)" xfId="2796"/>
    <cellStyle name="2_Du toan 558 (Km17+508.12 - Km 22) 2" xfId="2797"/>
    <cellStyle name="2_Du toan 558 (Km17+508.12 - Km 22)_!1 1 bao cao giao KH ve HTCMT vung TNB   12-12-2011" xfId="2798"/>
    <cellStyle name="2_Du toan 558 (Km17+508.12 - Km 22)_Ban BTDD TDC" xfId="2799"/>
    <cellStyle name="2_Du toan 558 (Km17+508.12 - Km 22)_Bieu 1+3+5+6+9" xfId="2800"/>
    <cellStyle name="2_Du toan 558 (Km17+508.12 - Km 22)_Bieu 1+3+5+6+9_Kế hoạch 2013 T1-2014" xfId="2801"/>
    <cellStyle name="2_Du toan 558 (Km17+508.12 - Km 22)_Bieu phan bo CT 135-CT(kem theo KHvon ĐT 1365)" xfId="2802"/>
    <cellStyle name="2_Du toan 558 (Km17+508.12 - Km 22)_Bieu4HTMT" xfId="2803"/>
    <cellStyle name="2_Du toan 558 (Km17+508.12 - Km 22)_Bieu4HTMT_!1 1 bao cao giao KH ve HTCMT vung TNB   12-12-2011" xfId="2804"/>
    <cellStyle name="2_Du toan 558 (Km17+508.12 - Km 22)_Bieu4HTMT_KH TPCP vung TNB (03-1-2012)" xfId="2805"/>
    <cellStyle name="2_Du toan 558 (Km17+508.12 - Km 22)_Kế hoạch 2013 T1-2014" xfId="2806"/>
    <cellStyle name="2_Du toan 558 (Km17+508.12 - Km 22)_KH TPCP vung TNB (03-1-2012)" xfId="2807"/>
    <cellStyle name="2_Du toan nuoc San Thang (GD2)" xfId="2808"/>
    <cellStyle name="2_Du toan nuoc San Thang (GD2)_Ban BTDD TDC" xfId="2809"/>
    <cellStyle name="2_Du toan nuoc San Thang (GD2)_Kế hoạch 2013 T1-2014" xfId="2810"/>
    <cellStyle name="2_Du toan_Ban BTDD TDC" xfId="2811"/>
    <cellStyle name="2_Du toan_Kế hoạch 2013 T1-2014" xfId="2812"/>
    <cellStyle name="2_Gia_VLQL48_duyet " xfId="2813"/>
    <cellStyle name="2_Gia_VLQL48_duyet  2" xfId="2814"/>
    <cellStyle name="2_Gia_VLQL48_duyet _!1 1 bao cao giao KH ve HTCMT vung TNB   12-12-2011" xfId="2815"/>
    <cellStyle name="2_Gia_VLQL48_duyet _Ban BTDD TDC" xfId="2816"/>
    <cellStyle name="2_Gia_VLQL48_duyet _Bieu 1+3+5+6+9" xfId="2817"/>
    <cellStyle name="2_Gia_VLQL48_duyet _Bieu 1+3+5+6+9_Kế hoạch 2013 T1-2014" xfId="2818"/>
    <cellStyle name="2_Gia_VLQL48_duyet _Bieu phan bo CT 135-CT(kem theo KHvon ĐT 1365)" xfId="2819"/>
    <cellStyle name="2_Gia_VLQL48_duyet _Bieu4HTMT" xfId="2820"/>
    <cellStyle name="2_Gia_VLQL48_duyet _Bieu4HTMT_!1 1 bao cao giao KH ve HTCMT vung TNB   12-12-2011" xfId="2821"/>
    <cellStyle name="2_Gia_VLQL48_duyet _Bieu4HTMT_KH TPCP vung TNB (03-1-2012)" xfId="2822"/>
    <cellStyle name="2_Gia_VLQL48_duyet _Kế hoạch 2013 T1-2014" xfId="2823"/>
    <cellStyle name="2_Gia_VLQL48_duyet _KH TPCP vung TNB (03-1-2012)" xfId="2824"/>
    <cellStyle name="2_HD TT1" xfId="2825"/>
    <cellStyle name="2_HD TT1_Ban BTDD TDC" xfId="2826"/>
    <cellStyle name="2_HD TT1_Kế hoạch 2013 T1-2014" xfId="2827"/>
    <cellStyle name="2_Kế hoạch 2013 T1-2014" xfId="2828"/>
    <cellStyle name="2_KlQdinhduyet" xfId="2829"/>
    <cellStyle name="2_KlQdinhduyet 2" xfId="2830"/>
    <cellStyle name="2_KlQdinhduyet_!1 1 bao cao giao KH ve HTCMT vung TNB   12-12-2011" xfId="2831"/>
    <cellStyle name="2_KlQdinhduyet_Ban BTDD TDC" xfId="2832"/>
    <cellStyle name="2_KlQdinhduyet_Bieu 1+3+5+6+9" xfId="2833"/>
    <cellStyle name="2_KlQdinhduyet_Bieu 1+3+5+6+9_Kế hoạch 2013 T1-2014" xfId="2834"/>
    <cellStyle name="2_KlQdinhduyet_Bieu phan bo CT 135-CT(kem theo KHvon ĐT 1365)" xfId="2835"/>
    <cellStyle name="2_KlQdinhduyet_Bieu4HTMT" xfId="2836"/>
    <cellStyle name="2_KlQdinhduyet_Bieu4HTMT_!1 1 bao cao giao KH ve HTCMT vung TNB   12-12-2011" xfId="2837"/>
    <cellStyle name="2_KlQdinhduyet_Bieu4HTMT_KH TPCP vung TNB (03-1-2012)" xfId="2838"/>
    <cellStyle name="2_KlQdinhduyet_Kế hoạch 2013 T1-2014" xfId="2839"/>
    <cellStyle name="2_KlQdinhduyet_KH TPCP vung TNB (03-1-2012)" xfId="2840"/>
    <cellStyle name="2_Nha lop hoc 8 P" xfId="2841"/>
    <cellStyle name="2_Nha lop hoc 8 P_Ban BTDD TDC" xfId="2842"/>
    <cellStyle name="2_Nha lop hoc 8 P_Kế hoạch 2013 T1-2014" xfId="2843"/>
    <cellStyle name="2_Tienluong" xfId="2844"/>
    <cellStyle name="2_Tienluong_Ban BTDD TDC" xfId="2845"/>
    <cellStyle name="2_Tienluong_Kế hoạch 2013 T1-2014" xfId="2846"/>
    <cellStyle name="2_TRUNG PMU 5" xfId="2847"/>
    <cellStyle name="2_TRUNG PMU 5_Ban BTDD TDC" xfId="2848"/>
    <cellStyle name="2_TRUNG PMU 5_Kế hoạch 2013 T1-2014" xfId="2849"/>
    <cellStyle name="2_ÿÿÿÿÿ" xfId="2850"/>
    <cellStyle name="2_ÿÿÿÿÿ_Ban BTDD TDC" xfId="2851"/>
    <cellStyle name="2_ÿÿÿÿÿ_Bieu tong hop nhu cau ung 2011 da chon loc -Mien nui" xfId="2852"/>
    <cellStyle name="2_ÿÿÿÿÿ_Bieu tong hop nhu cau ung 2011 da chon loc -Mien nui 2" xfId="2853"/>
    <cellStyle name="2_ÿÿÿÿÿ_Bieu tong hop nhu cau ung 2011 da chon loc -Mien nui 2 2" xfId="2854"/>
    <cellStyle name="2_ÿÿÿÿÿ_Bieu tong hop nhu cau ung 2011 da chon loc -Mien nui_Ban BTDD TDC" xfId="2855"/>
    <cellStyle name="2_ÿÿÿÿÿ_Bieu tong hop nhu cau ung 2011 da chon loc -Mien nui_Kế hoạch 2013 T1-2014" xfId="2856"/>
    <cellStyle name="2_ÿÿÿÿÿ_Bieu tong hop nhu cau ung 2011 da chon loc -Mien nui_KH 2012 (T3-2013)" xfId="2857"/>
    <cellStyle name="2_ÿÿÿÿÿ_Bieu tong hop nhu cau ung 2011 da chon loc -Mien nui_KH 2012 (T3-2013)_Kế hoạch 2013 T1-2014" xfId="2858"/>
    <cellStyle name="2_ÿÿÿÿÿ_Kế hoạch 2013 T1-2014" xfId="2859"/>
    <cellStyle name="20" xfId="2860"/>
    <cellStyle name="20% - Accent1 2" xfId="2861"/>
    <cellStyle name="20% - Accent2 2" xfId="2862"/>
    <cellStyle name="20% - Accent3 2" xfId="2863"/>
    <cellStyle name="20% - Accent4 2" xfId="2864"/>
    <cellStyle name="20% - Accent5 2" xfId="2865"/>
    <cellStyle name="20% - Accent6 2" xfId="2866"/>
    <cellStyle name="20% - Nhấn1" xfId="2867"/>
    <cellStyle name="20% - Nhấn2" xfId="2868"/>
    <cellStyle name="20% - Nhấn3" xfId="2869"/>
    <cellStyle name="20% - Nhấn4" xfId="2870"/>
    <cellStyle name="20% - Nhấn5" xfId="2871"/>
    <cellStyle name="20% - Nhấn6" xfId="2872"/>
    <cellStyle name="-2001" xfId="2873"/>
    <cellStyle name="-2001 2" xfId="2874"/>
    <cellStyle name="3" xfId="2875"/>
    <cellStyle name="3_Ban BTDD TDC" xfId="2876"/>
    <cellStyle name="3_bieu ke hoach dau thau" xfId="2877"/>
    <cellStyle name="3_bieu ke hoach dau thau truong mam non SKH" xfId="2878"/>
    <cellStyle name="3_bieu ke hoach dau thau truong mam non SKH_Ban BTDD TDC" xfId="2879"/>
    <cellStyle name="3_bieu ke hoach dau thau truong mam non SKH_Kế hoạch 2013 T1-2014" xfId="2880"/>
    <cellStyle name="3_bieu ke hoach dau thau_Ban BTDD TDC" xfId="2881"/>
    <cellStyle name="3_bieu ke hoach dau thau_Kế hoạch 2013 T1-2014" xfId="2882"/>
    <cellStyle name="3_Bieu KT-XH va von dau tu.xls" xfId="2883"/>
    <cellStyle name="3_Book1" xfId="2884"/>
    <cellStyle name="3_Book1_1" xfId="2885"/>
    <cellStyle name="3_Book1_1 2" xfId="2886"/>
    <cellStyle name="3_Book1_1_!1 1 bao cao giao KH ve HTCMT vung TNB   12-12-2011" xfId="2887"/>
    <cellStyle name="3_Book1_1_Ban BTDD TDC" xfId="2888"/>
    <cellStyle name="3_Book1_1_Bieu 1+3+5+6+9" xfId="2889"/>
    <cellStyle name="3_Book1_1_Bieu 1+3+5+6+9_Kế hoạch 2013 T1-2014" xfId="2890"/>
    <cellStyle name="3_Book1_1_Bieu phan bo CT 135-CT(kem theo KHvon ĐT 1365)" xfId="2891"/>
    <cellStyle name="3_Book1_1_Bieu4HTMT" xfId="2892"/>
    <cellStyle name="3_Book1_1_Bieu4HTMT_!1 1 bao cao giao KH ve HTCMT vung TNB   12-12-2011" xfId="2893"/>
    <cellStyle name="3_Book1_1_Bieu4HTMT_KH TPCP vung TNB (03-1-2012)" xfId="2894"/>
    <cellStyle name="3_Book1_1_Kế hoạch 2013 T1-2014" xfId="2895"/>
    <cellStyle name="3_Book1_1_KH TPCP vung TNB (03-1-2012)" xfId="2896"/>
    <cellStyle name="3_Book1_Ban BTDD TDC" xfId="2897"/>
    <cellStyle name="3_Book1_Kế hoạch 2013 T1-2014" xfId="2898"/>
    <cellStyle name="3_Cau thuy dien Ban La (Cu Anh)" xfId="2899"/>
    <cellStyle name="3_Cau thuy dien Ban La (Cu Anh) 2" xfId="2900"/>
    <cellStyle name="3_Cau thuy dien Ban La (Cu Anh)_!1 1 bao cao giao KH ve HTCMT vung TNB   12-12-2011" xfId="2901"/>
    <cellStyle name="3_Cau thuy dien Ban La (Cu Anh)_Ban BTDD TDC" xfId="2902"/>
    <cellStyle name="3_Cau thuy dien Ban La (Cu Anh)_Bieu 1+3+5+6+9" xfId="2903"/>
    <cellStyle name="3_Cau thuy dien Ban La (Cu Anh)_Bieu 1+3+5+6+9_Kế hoạch 2013 T1-2014" xfId="2904"/>
    <cellStyle name="3_Cau thuy dien Ban La (Cu Anh)_Bieu phan bo CT 135-CT(kem theo KHvon ĐT 1365)" xfId="2905"/>
    <cellStyle name="3_Cau thuy dien Ban La (Cu Anh)_Bieu4HTMT" xfId="2906"/>
    <cellStyle name="3_Cau thuy dien Ban La (Cu Anh)_Bieu4HTMT_!1 1 bao cao giao KH ve HTCMT vung TNB   12-12-2011" xfId="2907"/>
    <cellStyle name="3_Cau thuy dien Ban La (Cu Anh)_Bieu4HTMT_KH TPCP vung TNB (03-1-2012)" xfId="2908"/>
    <cellStyle name="3_Cau thuy dien Ban La (Cu Anh)_Kế hoạch 2013 T1-2014" xfId="2909"/>
    <cellStyle name="3_Cau thuy dien Ban La (Cu Anh)_KH TPCP vung TNB (03-1-2012)" xfId="2910"/>
    <cellStyle name="3_DT tieu hoc diem TDC ban Cho 28-02-09" xfId="2911"/>
    <cellStyle name="3_DT tieu hoc diem TDC ban Cho 28-02-09_Ban BTDD TDC" xfId="2912"/>
    <cellStyle name="3_DT tieu hoc diem TDC ban Cho 28-02-09_Kế hoạch 2013 T1-2014" xfId="2913"/>
    <cellStyle name="3_Du toan" xfId="2914"/>
    <cellStyle name="3_Du toan 558 (Km17+508.12 - Km 22)" xfId="2915"/>
    <cellStyle name="3_Du toan 558 (Km17+508.12 - Km 22) 2" xfId="2916"/>
    <cellStyle name="3_Du toan 558 (Km17+508.12 - Km 22)_!1 1 bao cao giao KH ve HTCMT vung TNB   12-12-2011" xfId="2917"/>
    <cellStyle name="3_Du toan 558 (Km17+508.12 - Km 22)_Ban BTDD TDC" xfId="2918"/>
    <cellStyle name="3_Du toan 558 (Km17+508.12 - Km 22)_Bieu 1+3+5+6+9" xfId="2919"/>
    <cellStyle name="3_Du toan 558 (Km17+508.12 - Km 22)_Bieu 1+3+5+6+9_Kế hoạch 2013 T1-2014" xfId="2920"/>
    <cellStyle name="3_Du toan 558 (Km17+508.12 - Km 22)_Bieu phan bo CT 135-CT(kem theo KHvon ĐT 1365)" xfId="2921"/>
    <cellStyle name="3_Du toan 558 (Km17+508.12 - Km 22)_Bieu4HTMT" xfId="2922"/>
    <cellStyle name="3_Du toan 558 (Km17+508.12 - Km 22)_Bieu4HTMT_!1 1 bao cao giao KH ve HTCMT vung TNB   12-12-2011" xfId="2923"/>
    <cellStyle name="3_Du toan 558 (Km17+508.12 - Km 22)_Bieu4HTMT_KH TPCP vung TNB (03-1-2012)" xfId="2924"/>
    <cellStyle name="3_Du toan 558 (Km17+508.12 - Km 22)_Kế hoạch 2013 T1-2014" xfId="2925"/>
    <cellStyle name="3_Du toan 558 (Km17+508.12 - Km 22)_KH TPCP vung TNB (03-1-2012)" xfId="2926"/>
    <cellStyle name="3_Du toan nuoc San Thang (GD2)" xfId="2927"/>
    <cellStyle name="3_Du toan nuoc San Thang (GD2)_Ban BTDD TDC" xfId="2928"/>
    <cellStyle name="3_Du toan nuoc San Thang (GD2)_Kế hoạch 2013 T1-2014" xfId="2929"/>
    <cellStyle name="3_Du toan_Ban BTDD TDC" xfId="2930"/>
    <cellStyle name="3_Du toan_Kế hoạch 2013 T1-2014" xfId="2931"/>
    <cellStyle name="3_Gia_VLQL48_duyet " xfId="2932"/>
    <cellStyle name="3_Gia_VLQL48_duyet  2" xfId="2933"/>
    <cellStyle name="3_Gia_VLQL48_duyet _!1 1 bao cao giao KH ve HTCMT vung TNB   12-12-2011" xfId="2934"/>
    <cellStyle name="3_Gia_VLQL48_duyet _Ban BTDD TDC" xfId="2935"/>
    <cellStyle name="3_Gia_VLQL48_duyet _Bieu 1+3+5+6+9" xfId="2936"/>
    <cellStyle name="3_Gia_VLQL48_duyet _Bieu 1+3+5+6+9_Kế hoạch 2013 T1-2014" xfId="2937"/>
    <cellStyle name="3_Gia_VLQL48_duyet _Bieu phan bo CT 135-CT(kem theo KHvon ĐT 1365)" xfId="2938"/>
    <cellStyle name="3_Gia_VLQL48_duyet _Bieu4HTMT" xfId="2939"/>
    <cellStyle name="3_Gia_VLQL48_duyet _Bieu4HTMT_!1 1 bao cao giao KH ve HTCMT vung TNB   12-12-2011" xfId="2940"/>
    <cellStyle name="3_Gia_VLQL48_duyet _Bieu4HTMT_KH TPCP vung TNB (03-1-2012)" xfId="2941"/>
    <cellStyle name="3_Gia_VLQL48_duyet _Kế hoạch 2013 T1-2014" xfId="2942"/>
    <cellStyle name="3_Gia_VLQL48_duyet _KH TPCP vung TNB (03-1-2012)" xfId="2943"/>
    <cellStyle name="3_HD TT1" xfId="2944"/>
    <cellStyle name="3_HD TT1_Ban BTDD TDC" xfId="2945"/>
    <cellStyle name="3_HD TT1_Kế hoạch 2013 T1-2014" xfId="2946"/>
    <cellStyle name="3_Kế hoạch 2013 T1-2014" xfId="2947"/>
    <cellStyle name="3_KlQdinhduyet" xfId="2948"/>
    <cellStyle name="3_KlQdinhduyet 2" xfId="2949"/>
    <cellStyle name="3_KlQdinhduyet_!1 1 bao cao giao KH ve HTCMT vung TNB   12-12-2011" xfId="2950"/>
    <cellStyle name="3_KlQdinhduyet_Ban BTDD TDC" xfId="2951"/>
    <cellStyle name="3_KlQdinhduyet_Bieu 1+3+5+6+9" xfId="2952"/>
    <cellStyle name="3_KlQdinhduyet_Bieu 1+3+5+6+9_Kế hoạch 2013 T1-2014" xfId="2953"/>
    <cellStyle name="3_KlQdinhduyet_Bieu phan bo CT 135-CT(kem theo KHvon ĐT 1365)" xfId="2954"/>
    <cellStyle name="3_KlQdinhduyet_Bieu4HTMT" xfId="2955"/>
    <cellStyle name="3_KlQdinhduyet_Bieu4HTMT_!1 1 bao cao giao KH ve HTCMT vung TNB   12-12-2011" xfId="2956"/>
    <cellStyle name="3_KlQdinhduyet_Bieu4HTMT_KH TPCP vung TNB (03-1-2012)" xfId="2957"/>
    <cellStyle name="3_KlQdinhduyet_Kế hoạch 2013 T1-2014" xfId="2958"/>
    <cellStyle name="3_KlQdinhduyet_KH TPCP vung TNB (03-1-2012)" xfId="2959"/>
    <cellStyle name="3_Nha lop hoc 8 P" xfId="2960"/>
    <cellStyle name="3_Nha lop hoc 8 P_Ban BTDD TDC" xfId="2961"/>
    <cellStyle name="3_Nha lop hoc 8 P_Kế hoạch 2013 T1-2014" xfId="2962"/>
    <cellStyle name="3_Tienluong" xfId="2963"/>
    <cellStyle name="3_Tienluong_Ban BTDD TDC" xfId="2964"/>
    <cellStyle name="3_Tienluong_Kế hoạch 2013 T1-2014" xfId="2965"/>
    <cellStyle name="3_ÿÿÿÿÿ" xfId="2966"/>
    <cellStyle name="3_ÿÿÿÿÿ_Ban BTDD TDC" xfId="2967"/>
    <cellStyle name="3_ÿÿÿÿÿ_Kế hoạch 2013 T1-2014" xfId="2968"/>
    <cellStyle name="³£¹æ_GZ TV" xfId="2969"/>
    <cellStyle name="4" xfId="2970"/>
    <cellStyle name="4_Ban BTDD TDC" xfId="2971"/>
    <cellStyle name="4_Bieu KT-XH va von dau tu.xls" xfId="2972"/>
    <cellStyle name="4_Book1" xfId="2973"/>
    <cellStyle name="4_Book1_1" xfId="2974"/>
    <cellStyle name="4_Book1_1 2" xfId="2975"/>
    <cellStyle name="4_Book1_1_!1 1 bao cao giao KH ve HTCMT vung TNB   12-12-2011" xfId="2976"/>
    <cellStyle name="4_Book1_1_Ban BTDD TDC" xfId="2977"/>
    <cellStyle name="4_Book1_1_Bieu 1+3+5+6+9" xfId="2978"/>
    <cellStyle name="4_Book1_1_Bieu 1+3+5+6+9_Kế hoạch 2013 T1-2014" xfId="2979"/>
    <cellStyle name="4_Book1_1_Bieu phan bo CT 135-CT(kem theo KHvon ĐT 1365)" xfId="2980"/>
    <cellStyle name="4_Book1_1_Bieu4HTMT" xfId="2981"/>
    <cellStyle name="4_Book1_1_Bieu4HTMT_!1 1 bao cao giao KH ve HTCMT vung TNB   12-12-2011" xfId="2982"/>
    <cellStyle name="4_Book1_1_Bieu4HTMT_KH TPCP vung TNB (03-1-2012)" xfId="2983"/>
    <cellStyle name="4_Book1_1_Kế hoạch 2013 T1-2014" xfId="2984"/>
    <cellStyle name="4_Book1_1_KH TPCP vung TNB (03-1-2012)" xfId="2985"/>
    <cellStyle name="4_Book1_Ban BTDD TDC" xfId="2986"/>
    <cellStyle name="4_Book1_Kế hoạch 2013 T1-2014" xfId="2987"/>
    <cellStyle name="4_Cau thuy dien Ban La (Cu Anh)" xfId="2988"/>
    <cellStyle name="4_Cau thuy dien Ban La (Cu Anh) 2" xfId="2989"/>
    <cellStyle name="4_Cau thuy dien Ban La (Cu Anh)_!1 1 bao cao giao KH ve HTCMT vung TNB   12-12-2011" xfId="2990"/>
    <cellStyle name="4_Cau thuy dien Ban La (Cu Anh)_Ban BTDD TDC" xfId="2991"/>
    <cellStyle name="4_Cau thuy dien Ban La (Cu Anh)_Bieu 1+3+5+6+9" xfId="2992"/>
    <cellStyle name="4_Cau thuy dien Ban La (Cu Anh)_Bieu 1+3+5+6+9_Kế hoạch 2013 T1-2014" xfId="2993"/>
    <cellStyle name="4_Cau thuy dien Ban La (Cu Anh)_Bieu phan bo CT 135-CT(kem theo KHvon ĐT 1365)" xfId="2994"/>
    <cellStyle name="4_Cau thuy dien Ban La (Cu Anh)_Bieu4HTMT" xfId="2995"/>
    <cellStyle name="4_Cau thuy dien Ban La (Cu Anh)_Bieu4HTMT_!1 1 bao cao giao KH ve HTCMT vung TNB   12-12-2011" xfId="2996"/>
    <cellStyle name="4_Cau thuy dien Ban La (Cu Anh)_Bieu4HTMT_KH TPCP vung TNB (03-1-2012)" xfId="2997"/>
    <cellStyle name="4_Cau thuy dien Ban La (Cu Anh)_Kế hoạch 2013 T1-2014" xfId="2998"/>
    <cellStyle name="4_Cau thuy dien Ban La (Cu Anh)_KH TPCP vung TNB (03-1-2012)" xfId="2999"/>
    <cellStyle name="4_Du toan 558 (Km17+508.12 - Km 22)" xfId="3000"/>
    <cellStyle name="4_Du toan 558 (Km17+508.12 - Km 22) 2" xfId="3001"/>
    <cellStyle name="4_Du toan 558 (Km17+508.12 - Km 22)_!1 1 bao cao giao KH ve HTCMT vung TNB   12-12-2011" xfId="3002"/>
    <cellStyle name="4_Du toan 558 (Km17+508.12 - Km 22)_Ban BTDD TDC" xfId="3003"/>
    <cellStyle name="4_Du toan 558 (Km17+508.12 - Km 22)_Bieu 1+3+5+6+9" xfId="3004"/>
    <cellStyle name="4_Du toan 558 (Km17+508.12 - Km 22)_Bieu 1+3+5+6+9_Kế hoạch 2013 T1-2014" xfId="3005"/>
    <cellStyle name="4_Du toan 558 (Km17+508.12 - Km 22)_Bieu phan bo CT 135-CT(kem theo KHvon ĐT 1365)" xfId="3006"/>
    <cellStyle name="4_Du toan 558 (Km17+508.12 - Km 22)_Bieu4HTMT" xfId="3007"/>
    <cellStyle name="4_Du toan 558 (Km17+508.12 - Km 22)_Bieu4HTMT_!1 1 bao cao giao KH ve HTCMT vung TNB   12-12-2011" xfId="3008"/>
    <cellStyle name="4_Du toan 558 (Km17+508.12 - Km 22)_Bieu4HTMT_KH TPCP vung TNB (03-1-2012)" xfId="3009"/>
    <cellStyle name="4_Du toan 558 (Km17+508.12 - Km 22)_Kế hoạch 2013 T1-2014" xfId="3010"/>
    <cellStyle name="4_Du toan 558 (Km17+508.12 - Km 22)_KH TPCP vung TNB (03-1-2012)" xfId="3011"/>
    <cellStyle name="4_Gia_VLQL48_duyet " xfId="3012"/>
    <cellStyle name="4_Gia_VLQL48_duyet  2" xfId="3013"/>
    <cellStyle name="4_Gia_VLQL48_duyet _!1 1 bao cao giao KH ve HTCMT vung TNB   12-12-2011" xfId="3014"/>
    <cellStyle name="4_Gia_VLQL48_duyet _Ban BTDD TDC" xfId="3015"/>
    <cellStyle name="4_Gia_VLQL48_duyet _Bieu 1+3+5+6+9" xfId="3016"/>
    <cellStyle name="4_Gia_VLQL48_duyet _Bieu 1+3+5+6+9_Kế hoạch 2013 T1-2014" xfId="3017"/>
    <cellStyle name="4_Gia_VLQL48_duyet _Bieu phan bo CT 135-CT(kem theo KHvon ĐT 1365)" xfId="3018"/>
    <cellStyle name="4_Gia_VLQL48_duyet _Bieu4HTMT" xfId="3019"/>
    <cellStyle name="4_Gia_VLQL48_duyet _Bieu4HTMT_!1 1 bao cao giao KH ve HTCMT vung TNB   12-12-2011" xfId="3020"/>
    <cellStyle name="4_Gia_VLQL48_duyet _Bieu4HTMT_KH TPCP vung TNB (03-1-2012)" xfId="3021"/>
    <cellStyle name="4_Gia_VLQL48_duyet _Kế hoạch 2013 T1-2014" xfId="3022"/>
    <cellStyle name="4_Gia_VLQL48_duyet _KH TPCP vung TNB (03-1-2012)" xfId="3023"/>
    <cellStyle name="4_Kế hoạch 2013 T1-2014" xfId="3024"/>
    <cellStyle name="4_KlQdinhduyet" xfId="3025"/>
    <cellStyle name="4_KlQdinhduyet 2" xfId="3026"/>
    <cellStyle name="4_KlQdinhduyet_!1 1 bao cao giao KH ve HTCMT vung TNB   12-12-2011" xfId="3027"/>
    <cellStyle name="4_KlQdinhduyet_Ban BTDD TDC" xfId="3028"/>
    <cellStyle name="4_KlQdinhduyet_Bieu 1+3+5+6+9" xfId="3029"/>
    <cellStyle name="4_KlQdinhduyet_Bieu 1+3+5+6+9_Kế hoạch 2013 T1-2014" xfId="3030"/>
    <cellStyle name="4_KlQdinhduyet_Bieu phan bo CT 135-CT(kem theo KHvon ĐT 1365)" xfId="3031"/>
    <cellStyle name="4_KlQdinhduyet_Bieu4HTMT" xfId="3032"/>
    <cellStyle name="4_KlQdinhduyet_Bieu4HTMT_!1 1 bao cao giao KH ve HTCMT vung TNB   12-12-2011" xfId="3033"/>
    <cellStyle name="4_KlQdinhduyet_Bieu4HTMT_KH TPCP vung TNB (03-1-2012)" xfId="3034"/>
    <cellStyle name="4_KlQdinhduyet_Kế hoạch 2013 T1-2014" xfId="3035"/>
    <cellStyle name="4_KlQdinhduyet_KH TPCP vung TNB (03-1-2012)" xfId="3036"/>
    <cellStyle name="4_ÿÿÿÿÿ" xfId="3037"/>
    <cellStyle name="4_ÿÿÿÿÿ_Ban BTDD TDC" xfId="3038"/>
    <cellStyle name="4_ÿÿÿÿÿ_Kế hoạch 2013 T1-2014" xfId="3039"/>
    <cellStyle name="40% - Accent1 2" xfId="3040"/>
    <cellStyle name="40% - Accent2 2" xfId="3041"/>
    <cellStyle name="40% - Accent3 2" xfId="3042"/>
    <cellStyle name="40% - Accent4 2" xfId="3043"/>
    <cellStyle name="40% - Accent5 2" xfId="3044"/>
    <cellStyle name="40% - Accent6 2" xfId="3045"/>
    <cellStyle name="40% - Nhấn1" xfId="3046"/>
    <cellStyle name="40% - Nhấn2" xfId="3047"/>
    <cellStyle name="40% - Nhấn3" xfId="3048"/>
    <cellStyle name="40% - Nhấn4" xfId="3049"/>
    <cellStyle name="40% - Nhấn5" xfId="3050"/>
    <cellStyle name="40% - Nhấn6" xfId="3051"/>
    <cellStyle name="52" xfId="3052"/>
    <cellStyle name="6" xfId="3053"/>
    <cellStyle name="6 2" xfId="3054"/>
    <cellStyle name="6???_x0002_¯ög6hÅ‡6???_x0002_¹?ß_x0008_,Ñ‡6???_x0002_…#×&gt;Ò ‡6???_x0002_é_x0007_ß_x0008__x001c__x000b__x001e_?????_x000a_?_x0001_???????_x0014_?_x0001_???????_x001e_?fB_x000f_c????_x0018_I¿_x0008_v_x0010_‡6Ö_x0002_Ÿ6????ía??_x0012_c??????????????_x0001_?????????_x0001_?_x0001_?_x0001_?" xfId="3055"/>
    <cellStyle name="6???_x0002_¯ög6hÅ‡6???_x0002_¹?ß_x0008_,Ñ‡6???_x0002_…#×&gt;Ò ‡6???_x0002_é_x0007_ß_x0008__x001c__x000b__x001e_?????_x000a_?_x0001_???????_x0014_?_x0001_???????_x001e_?fB_x000f_c????_x0018_I¿_x0008_v_x0010_‡6Ö_x0002_Ÿ6????ía??_x0012_c??????????????_x0001_?????????_x0001_?_x0001_?_x0001_? 1" xfId="3056"/>
    <cellStyle name="6???_x0002_¯ög6hÅ‡6???_x0002_¹?ß_x0008_,Ñ‡6???_x0002_…#×&gt;Ò ‡6???_x0002_é_x0007_ß_x0008__x001c__x000b__x001e_?????_x000a_?_x0001_???????_x0014_?_x0001_???????_x001e_?fB_x000f_c????_x0018_I¿_x0008_v_x0010_‡6Ö_x0002_Ÿ6????ía??_x0012_c??????????????_x0001_?????????_x0001_?_x0001_?_x0001_? 2" xfId="3057"/>
    <cellStyle name="6???_x0002_¯ög6hÅ‡6???_x0002_¹?ß_x0008_,Ñ‡6???_x0002_…#×&gt;Ò ‡6???_x0002_é_x0007_ß_x0008__x001c__x000b__x001e_?????_x000a_?_x0001_???????_x0014_?_x0001_???????_x001e_?fB_x000f_c????_x0018_I¿_x0008_v_x0010_‡6Ö_x0002_Ÿ6????_x0015_l??Õm??????????????_x0001_?????????_x0001_?_x0001_?_x0001_?" xfId="3058"/>
    <cellStyle name="6???_x0002_¯ög6hÅ‡6???_x0002_¹?ß_x0008_,Ñ‡6???_x0002_…#×&gt;Ò ‡6???_x0002_é_x0007_ß_x0008__x001c__x000b__x001e_?????_x000a_?_x0001_???????_x0014_?_x0001_???????_x001e_?fB_x000f_c????_x0018_I¿_x0008_v_x0010_‡6Ö_x0002_Ÿ6????_x0015_l??Õm??????????????_x0001_?????????_x0001_?_x0001_?_x0001_? 1" xfId="3059"/>
    <cellStyle name="6???_x0002_¯ög6hÅ‡6???_x0002_¹?ß_x0008_,Ñ‡6???_x0002_…#×&gt;Ò ‡6???_x0002_é_x0007_ß_x0008__x001c__x000b__x001e_?????_x000a_?_x0001_???????_x0014_?_x0001_???????_x001e_?fB_x000f_c????_x0018_I¿_x0008_v_x0010_‡6Ö_x0002_Ÿ6????_x0015_l??Õm??????????????_x0001_?????????_x0001_?_x0001_?_x0001_? 2" xfId="3060"/>
    <cellStyle name="6_15_10_2013 BC nhu cau von doi ung ODA (2014-2016) ngay 15102013 Sua" xfId="3061"/>
    <cellStyle name="6_Ban BTDD TDC" xfId="3062"/>
    <cellStyle name="6_BC nhu cau von doi ung ODA nganh NN (BKH)" xfId="3063"/>
    <cellStyle name="6_BC nhu cau von doi ung ODA nganh NN (BKH)_05-12  KH trung han 2016-2020 - Liem Thinh edited" xfId="3064"/>
    <cellStyle name="6_BC nhu cau von doi ung ODA nganh NN (BKH)_Copy of 05-12  KH trung han 2016-2020 - Liem Thinh edited (1)" xfId="3065"/>
    <cellStyle name="6_BC Tai co cau (bieu TH)" xfId="3066"/>
    <cellStyle name="6_BC Tai co cau (bieu TH)_05-12  KH trung han 2016-2020 - Liem Thinh edited" xfId="3067"/>
    <cellStyle name="6_BC Tai co cau (bieu TH)_Copy of 05-12  KH trung han 2016-2020 - Liem Thinh edited (1)" xfId="3068"/>
    <cellStyle name="6_Bieu 1+3+5+6+9" xfId="3069"/>
    <cellStyle name="6_Bieu 1+3+5+6+9_Kế hoạch 2013 T1-2014" xfId="3070"/>
    <cellStyle name="6_Bieu phan bo CT 135-CT(kem theo KHvon ĐT 1365)" xfId="3071"/>
    <cellStyle name="6_Cong trinh co y kien LD_Dang_NN_2011-Tay nguyen-9-10" xfId="3072"/>
    <cellStyle name="6_Cong trinh co y kien LD_Dang_NN_2011-Tay nguyen-9-10_!1 1 bao cao giao KH ve HTCMT vung TNB   12-12-2011" xfId="3073"/>
    <cellStyle name="6_Cong trinh co y kien LD_Dang_NN_2011-Tay nguyen-9-10_Bieu4HTMT" xfId="3074"/>
    <cellStyle name="6_Cong trinh co y kien LD_Dang_NN_2011-Tay nguyen-9-10_Bieu4HTMT_!1 1 bao cao giao KH ve HTCMT vung TNB   12-12-2011" xfId="3075"/>
    <cellStyle name="6_Cong trinh co y kien LD_Dang_NN_2011-Tay nguyen-9-10_Bieu4HTMT_KH TPCP vung TNB (03-1-2012)" xfId="3076"/>
    <cellStyle name="6_Cong trinh co y kien LD_Dang_NN_2011-Tay nguyen-9-10_KH TPCP vung TNB (03-1-2012)" xfId="3077"/>
    <cellStyle name="6_Danh Mục KCM trinh BKH 2011(20-8)" xfId="3078"/>
    <cellStyle name="6_Danh Mục KCM trinh BKH 2011(20-8)_Bieu 1+3+5+6+9" xfId="3079"/>
    <cellStyle name="6_Danh Mục KCM trinh BKH 2011(20-8)_Bieu 1+3+5+6+9_Kế hoạch 2013 T1-2014" xfId="3080"/>
    <cellStyle name="6_Danh Mục KCM trinh BKH 2011(20-8)_Kế hoạch 2013 T1-2014" xfId="3081"/>
    <cellStyle name="6_Điện chiếu sáng Phong Thổ.02.03.2011" xfId="3082"/>
    <cellStyle name="6_DK 2014-2015 final" xfId="3083"/>
    <cellStyle name="6_DK 2014-2015 final_05-12  KH trung han 2016-2020 - Liem Thinh edited" xfId="3084"/>
    <cellStyle name="6_DK 2014-2015 final_Copy of 05-12  KH trung han 2016-2020 - Liem Thinh edited (1)" xfId="3085"/>
    <cellStyle name="6_DK 2014-2015 new" xfId="3086"/>
    <cellStyle name="6_DK 2014-2015 new_05-12  KH trung han 2016-2020 - Liem Thinh edited" xfId="3087"/>
    <cellStyle name="6_DK 2014-2015 new_Copy of 05-12  KH trung han 2016-2020 - Liem Thinh edited (1)" xfId="3088"/>
    <cellStyle name="6_DK KH CBDT 2014 11-11-2013" xfId="3089"/>
    <cellStyle name="6_DK KH CBDT 2014 11-11-2013(1)" xfId="3090"/>
    <cellStyle name="6_DK KH CBDT 2014 11-11-2013(1)_05-12  KH trung han 2016-2020 - Liem Thinh edited" xfId="3091"/>
    <cellStyle name="6_DK KH CBDT 2014 11-11-2013(1)_Copy of 05-12  KH trung han 2016-2020 - Liem Thinh edited (1)" xfId="3092"/>
    <cellStyle name="6_DK KH CBDT 2014 11-11-2013_05-12  KH trung han 2016-2020 - Liem Thinh edited" xfId="3093"/>
    <cellStyle name="6_DK KH CBDT 2014 11-11-2013_Copy of 05-12  KH trung han 2016-2020 - Liem Thinh edited (1)" xfId="3094"/>
    <cellStyle name="6_GVL" xfId="3095"/>
    <cellStyle name="6_GVL 2" xfId="3096"/>
    <cellStyle name="6_GVL_Ban BTDD TDC" xfId="3097"/>
    <cellStyle name="6_GVL_Bieu 1+3+5+6+9" xfId="3098"/>
    <cellStyle name="6_GVL_Bieu 1+3+5+6+9_Kế hoạch 2013 T1-2014" xfId="3099"/>
    <cellStyle name="6_GVL_Bieu phan bo CT 135-CT(kem theo KHvon ĐT 1365)" xfId="3100"/>
    <cellStyle name="6_GVL_Kế hoạch 2013 T1-2014" xfId="3101"/>
    <cellStyle name="6_Ke hoach 2010 ngay 31-01" xfId="3102"/>
    <cellStyle name="6_Ke hoach 2010 ngay 31-01_Ban BTDD TDC" xfId="3103"/>
    <cellStyle name="6_Ke hoach 2010 ngay 31-01_BC Ke hoạch 2012 9 thang (sua)" xfId="3104"/>
    <cellStyle name="6_Ke hoach 2010 ngay 31-01_BC Ke hoạch 2012 9 thang (sua)_Kế hoạch 2013 T1-2014" xfId="3105"/>
    <cellStyle name="6_Ke hoach 2010 ngay 31-01_Bieu 1+3+5+6+9" xfId="3106"/>
    <cellStyle name="6_Ke hoach 2010 ngay 31-01_Bieu 1+3+5+6+9_Kế hoạch 2013 T1-2014" xfId="3107"/>
    <cellStyle name="6_Ke hoach 2010 ngay 31-01_Kế hoạch 2013 T1-2014" xfId="3108"/>
    <cellStyle name="6_Ke hoach 2010 ngay 31-01_Xay dung KH 2013 (17-7)" xfId="3109"/>
    <cellStyle name="6_Ke hoach 2010 ngay 31-01_Xay dung KH 2013 (17-7)_Kế hoạch 2013 T1-2014" xfId="3110"/>
    <cellStyle name="6_Ke hoach 2010 ngay 31-01_Xay dung KH 2013 (Hung)" xfId="3111"/>
    <cellStyle name="6_Ke hoach 2010 ngay 31-01_Xay dung KH 2013 (Hung)_Kế hoạch 2013 T1-2014" xfId="3112"/>
    <cellStyle name="6_Kế hoạch 2013 T1-2014" xfId="3113"/>
    <cellStyle name="6_Ket du ung NS" xfId="3114"/>
    <cellStyle name="6_Ket du ung NS_Ban BTDD TDC" xfId="3115"/>
    <cellStyle name="6_Ket du ung NS_BC Ke hoạch 2012 9 thang (sua)" xfId="3116"/>
    <cellStyle name="6_Ket du ung NS_BC Ke hoạch 2012 9 thang (sua)_Kế hoạch 2013 T1-2014" xfId="3117"/>
    <cellStyle name="6_Ket du ung NS_Bieu 1+3+5+6+9" xfId="3118"/>
    <cellStyle name="6_Ket du ung NS_Bieu 1+3+5+6+9_Kế hoạch 2013 T1-2014" xfId="3119"/>
    <cellStyle name="6_Ket du ung NS_Kế hoạch 2013 T1-2014" xfId="3120"/>
    <cellStyle name="6_Ket du ung NS_Xay dung KH 2013 (17-7)" xfId="3121"/>
    <cellStyle name="6_Ket du ung NS_Xay dung KH 2013 (17-7)_Kế hoạch 2013 T1-2014" xfId="3122"/>
    <cellStyle name="6_Ket du ung NS_Xay dung KH 2013 (Hung)" xfId="3123"/>
    <cellStyle name="6_Ket du ung NS_Xay dung KH 2013 (Hung)_Kế hoạch 2013 T1-2014" xfId="3124"/>
    <cellStyle name="6_KH 2011-2015" xfId="3125"/>
    <cellStyle name="6_tai co cau dau tu (tong hop)1" xfId="3126"/>
    <cellStyle name="6_THEO DÕI DỰ ÁN.NĂM 2010-2011" xfId="3127"/>
    <cellStyle name="6_Tien do PTH nam 2011" xfId="3128"/>
    <cellStyle name="6_Tien do PTH nam 2011_BC Ke hoạch 2012 9 thang (sua)" xfId="3129"/>
    <cellStyle name="6_Tien do PTH nam 2011_BC Ke hoạch 2012 9 thang (sua)_Kế hoạch 2013 T1-2014" xfId="3130"/>
    <cellStyle name="6_Tien do PTH nam 2011_Bieu 1+3+5+6+9" xfId="3131"/>
    <cellStyle name="6_Tien do PTH nam 2011_Bieu 1+3+5+6+9_Kế hoạch 2013 T1-2014" xfId="3132"/>
    <cellStyle name="6_Tien do PTH nam 2011_Kế hoạch 2013 T1-2014" xfId="3133"/>
    <cellStyle name="6_Tien do PTH nam 2011_Xay dung KH 2013 (17-7)" xfId="3134"/>
    <cellStyle name="6_Tien do PTH nam 2011_Xay dung KH 2013 (17-7)_Kế hoạch 2013 T1-2014" xfId="3135"/>
    <cellStyle name="6_Tien do PTH nam 2011_Xay dung KH 2013 (Hung)" xfId="3136"/>
    <cellStyle name="6_Tien do PTH nam 2011_Xay dung KH 2013 (Hung)_Kế hoạch 2013 T1-2014" xfId="3137"/>
    <cellStyle name="6_TN - Ho tro khac 2011" xfId="3138"/>
    <cellStyle name="6_TN - Ho tro khac 2011_!1 1 bao cao giao KH ve HTCMT vung TNB   12-12-2011" xfId="3139"/>
    <cellStyle name="6_TN - Ho tro khac 2011_Bieu4HTMT" xfId="3140"/>
    <cellStyle name="6_TN - Ho tro khac 2011_Bieu4HTMT_!1 1 bao cao giao KH ve HTCMT vung TNB   12-12-2011" xfId="3141"/>
    <cellStyle name="6_TN - Ho tro khac 2011_Bieu4HTMT_KH TPCP vung TNB (03-1-2012)" xfId="3142"/>
    <cellStyle name="6_TN - Ho tro khac 2011_KH TPCP vung TNB (03-1-2012)" xfId="3143"/>
    <cellStyle name="60% - Accent1 2" xfId="3144"/>
    <cellStyle name="60% - Accent2 2" xfId="3145"/>
    <cellStyle name="60% - Accent3 2" xfId="3146"/>
    <cellStyle name="60% - Accent4 2" xfId="3147"/>
    <cellStyle name="60% - Accent5 2" xfId="3148"/>
    <cellStyle name="60% - Accent6 2" xfId="3149"/>
    <cellStyle name="60% - Nhấn1" xfId="3150"/>
    <cellStyle name="60% - Nhấn2" xfId="3151"/>
    <cellStyle name="60% - Nhấn3" xfId="3152"/>
    <cellStyle name="60% - Nhấn4" xfId="3153"/>
    <cellStyle name="60% - Nhấn5" xfId="3154"/>
    <cellStyle name="60% - Nhấn6" xfId="3155"/>
    <cellStyle name="9" xfId="3156"/>
    <cellStyle name="9_!1 1 bao cao giao KH ve HTCMT vung TNB   12-12-2011" xfId="3157"/>
    <cellStyle name="9_Ban BTDD TDC" xfId="3158"/>
    <cellStyle name="9_Bieu 1+3+5+6+9" xfId="3159"/>
    <cellStyle name="9_Bieu 1+3+5+6+9_Kế hoạch 2013 T1-2014" xfId="3160"/>
    <cellStyle name="9_Bieu phan bo CT 135-CT(kem theo KHvon ĐT 1365)" xfId="3161"/>
    <cellStyle name="9_Bieu4HTMT" xfId="3162"/>
    <cellStyle name="9_Bieu4HTMT_!1 1 bao cao giao KH ve HTCMT vung TNB   12-12-2011" xfId="3163"/>
    <cellStyle name="9_Bieu4HTMT_KH TPCP vung TNB (03-1-2012)" xfId="3164"/>
    <cellStyle name="9_Kế hoạch 2013 T1-2014" xfId="3165"/>
    <cellStyle name="9_KH TPCP vung TNB (03-1-2012)" xfId="3166"/>
    <cellStyle name="a" xfId="3167"/>
    <cellStyle name="a_Ban BTDD TDC" xfId="3168"/>
    <cellStyle name="a_Kế hoạch 2013 T1-2014" xfId="3169"/>
    <cellStyle name="Accent1 - 20%" xfId="3170"/>
    <cellStyle name="Accent1 - 40%" xfId="3171"/>
    <cellStyle name="Accent1 - 60%" xfId="3172"/>
    <cellStyle name="Accent1 2" xfId="3173"/>
    <cellStyle name="Accent2 - 20%" xfId="3174"/>
    <cellStyle name="Accent2 - 40%" xfId="3175"/>
    <cellStyle name="Accent2 - 60%" xfId="3176"/>
    <cellStyle name="Accent2 2" xfId="3177"/>
    <cellStyle name="Accent3 - 20%" xfId="3178"/>
    <cellStyle name="Accent3 - 40%" xfId="3179"/>
    <cellStyle name="Accent3 - 60%" xfId="3180"/>
    <cellStyle name="Accent3 2" xfId="3181"/>
    <cellStyle name="Accent4 - 20%" xfId="3182"/>
    <cellStyle name="Accent4 - 40%" xfId="3183"/>
    <cellStyle name="Accent4 - 60%" xfId="3184"/>
    <cellStyle name="Accent4 2" xfId="3185"/>
    <cellStyle name="Accent5 - 20%" xfId="3186"/>
    <cellStyle name="Accent5 - 40%" xfId="3187"/>
    <cellStyle name="Accent5 - 60%" xfId="3188"/>
    <cellStyle name="Accent5 2" xfId="3189"/>
    <cellStyle name="Accent6 - 20%" xfId="3190"/>
    <cellStyle name="Accent6 - 40%" xfId="3191"/>
    <cellStyle name="Accent6 - 60%" xfId="3192"/>
    <cellStyle name="Accent6 2" xfId="3193"/>
    <cellStyle name="active" xfId="3194"/>
    <cellStyle name="ÅëÈ­ [0]_      " xfId="3195"/>
    <cellStyle name="AeE­ [0]_INQUIRY ¿?¾÷AßAø " xfId="3196"/>
    <cellStyle name="ÅëÈ­ [0]_L601CPT" xfId="3197"/>
    <cellStyle name="ÅëÈ­_      " xfId="3198"/>
    <cellStyle name="AeE­_INQUIRY ¿?¾÷AßAø " xfId="3199"/>
    <cellStyle name="ÅëÈ­_L601CPT" xfId="3200"/>
    <cellStyle name="args.style" xfId="3201"/>
    <cellStyle name="args.style 2" xfId="3202"/>
    <cellStyle name="at" xfId="3203"/>
    <cellStyle name="ÄÞ¸¶ [0]_      " xfId="3204"/>
    <cellStyle name="AÞ¸¶ [0]_INQUIRY ¿?¾÷AßAø " xfId="3205"/>
    <cellStyle name="ÄÞ¸¶ [0]_L601CPT" xfId="3206"/>
    <cellStyle name="ÄÞ¸¶_      " xfId="3207"/>
    <cellStyle name="AÞ¸¶_INQUIRY ¿?¾÷AßAø " xfId="3208"/>
    <cellStyle name="ÄÞ¸¶_L601CPT" xfId="3209"/>
    <cellStyle name="AutoFormat Options" xfId="3210"/>
    <cellStyle name="AutoFormat Options 2" xfId="3211"/>
    <cellStyle name="Bad 2" xfId="3212"/>
    <cellStyle name="Bangchu" xfId="3213"/>
    <cellStyle name="Bình Thường_Sheet1" xfId="3214"/>
    <cellStyle name="Body" xfId="3215"/>
    <cellStyle name="C?AØ_¿?¾÷CoE² " xfId="3216"/>
    <cellStyle name="C~1" xfId="3217"/>
    <cellStyle name="Ç¥ÁØ_      " xfId="3218"/>
    <cellStyle name="C￥AØ_¿μ¾÷CoE² " xfId="3219"/>
    <cellStyle name="Ç¥ÁØ_±¸¹Ì´ëÃ¥" xfId="3220"/>
    <cellStyle name="C￥AØ_≫c¾÷ºIº° AN°e " xfId="3221"/>
    <cellStyle name="Ç¥ÁØ_PO0862_bldg_BQ" xfId="3222"/>
    <cellStyle name="C￥AØ_Sheet1_¿μ¾÷CoE² " xfId="3223"/>
    <cellStyle name="Ç¥ÁØ_ÿÿÿÿÿÿ_4_ÃÑÇÕ°è " xfId="3224"/>
    <cellStyle name="Ç§Î»·Ö¸ô[0]_Sheet1" xfId="3225"/>
    <cellStyle name="Ç§Î»·Ö¸ô_Sheet1" xfId="3226"/>
    <cellStyle name="Calc Currency (0)" xfId="3227"/>
    <cellStyle name="Calc Currency (0) 2" xfId="3228"/>
    <cellStyle name="Calc Currency (0) 3" xfId="3229"/>
    <cellStyle name="Calc Currency (2)" xfId="3230"/>
    <cellStyle name="Calc Currency (2) 10" xfId="3231"/>
    <cellStyle name="Calc Currency (2) 11" xfId="3232"/>
    <cellStyle name="Calc Currency (2) 12" xfId="3233"/>
    <cellStyle name="Calc Currency (2) 13" xfId="3234"/>
    <cellStyle name="Calc Currency (2) 14" xfId="3235"/>
    <cellStyle name="Calc Currency (2) 15" xfId="3236"/>
    <cellStyle name="Calc Currency (2) 16" xfId="3237"/>
    <cellStyle name="Calc Currency (2) 2" xfId="3238"/>
    <cellStyle name="Calc Currency (2) 3" xfId="3239"/>
    <cellStyle name="Calc Currency (2) 4" xfId="3240"/>
    <cellStyle name="Calc Currency (2) 5" xfId="3241"/>
    <cellStyle name="Calc Currency (2) 6" xfId="3242"/>
    <cellStyle name="Calc Currency (2) 7" xfId="3243"/>
    <cellStyle name="Calc Currency (2) 8" xfId="3244"/>
    <cellStyle name="Calc Currency (2) 9" xfId="3245"/>
    <cellStyle name="Calc Percent (0)" xfId="3246"/>
    <cellStyle name="Calc Percent (0) 10" xfId="3247"/>
    <cellStyle name="Calc Percent (0) 11" xfId="3248"/>
    <cellStyle name="Calc Percent (0) 12" xfId="3249"/>
    <cellStyle name="Calc Percent (0) 13" xfId="3250"/>
    <cellStyle name="Calc Percent (0) 14" xfId="3251"/>
    <cellStyle name="Calc Percent (0) 15" xfId="3252"/>
    <cellStyle name="Calc Percent (0) 16" xfId="3253"/>
    <cellStyle name="Calc Percent (0) 2" xfId="3254"/>
    <cellStyle name="Calc Percent (0) 3" xfId="3255"/>
    <cellStyle name="Calc Percent (0) 4" xfId="3256"/>
    <cellStyle name="Calc Percent (0) 5" xfId="3257"/>
    <cellStyle name="Calc Percent (0) 6" xfId="3258"/>
    <cellStyle name="Calc Percent (0) 7" xfId="3259"/>
    <cellStyle name="Calc Percent (0) 8" xfId="3260"/>
    <cellStyle name="Calc Percent (0) 9" xfId="3261"/>
    <cellStyle name="Calc Percent (1)" xfId="3262"/>
    <cellStyle name="Calc Percent (1) 10" xfId="3263"/>
    <cellStyle name="Calc Percent (1) 11" xfId="3264"/>
    <cellStyle name="Calc Percent (1) 12" xfId="3265"/>
    <cellStyle name="Calc Percent (1) 13" xfId="3266"/>
    <cellStyle name="Calc Percent (1) 14" xfId="3267"/>
    <cellStyle name="Calc Percent (1) 15" xfId="3268"/>
    <cellStyle name="Calc Percent (1) 16" xfId="3269"/>
    <cellStyle name="Calc Percent (1) 2" xfId="3270"/>
    <cellStyle name="Calc Percent (1) 3" xfId="3271"/>
    <cellStyle name="Calc Percent (1) 4" xfId="3272"/>
    <cellStyle name="Calc Percent (1) 5" xfId="3273"/>
    <cellStyle name="Calc Percent (1) 6" xfId="3274"/>
    <cellStyle name="Calc Percent (1) 7" xfId="3275"/>
    <cellStyle name="Calc Percent (1) 8" xfId="3276"/>
    <cellStyle name="Calc Percent (1) 9" xfId="3277"/>
    <cellStyle name="Calc Percent (2)" xfId="3278"/>
    <cellStyle name="Calc Percent (2) 10" xfId="3279"/>
    <cellStyle name="Calc Percent (2) 11" xfId="3280"/>
    <cellStyle name="Calc Percent (2) 12" xfId="3281"/>
    <cellStyle name="Calc Percent (2) 13" xfId="3282"/>
    <cellStyle name="Calc Percent (2) 14" xfId="3283"/>
    <cellStyle name="Calc Percent (2) 15" xfId="3284"/>
    <cellStyle name="Calc Percent (2) 16" xfId="3285"/>
    <cellStyle name="Calc Percent (2) 2" xfId="3286"/>
    <cellStyle name="Calc Percent (2) 3" xfId="3287"/>
    <cellStyle name="Calc Percent (2) 4" xfId="3288"/>
    <cellStyle name="Calc Percent (2) 5" xfId="3289"/>
    <cellStyle name="Calc Percent (2) 6" xfId="3290"/>
    <cellStyle name="Calc Percent (2) 7" xfId="3291"/>
    <cellStyle name="Calc Percent (2) 8" xfId="3292"/>
    <cellStyle name="Calc Percent (2) 9" xfId="3293"/>
    <cellStyle name="Calc Units (0)" xfId="3294"/>
    <cellStyle name="Calc Units (0) 10" xfId="3295"/>
    <cellStyle name="Calc Units (0) 11" xfId="3296"/>
    <cellStyle name="Calc Units (0) 12" xfId="3297"/>
    <cellStyle name="Calc Units (0) 13" xfId="3298"/>
    <cellStyle name="Calc Units (0) 14" xfId="3299"/>
    <cellStyle name="Calc Units (0) 15" xfId="3300"/>
    <cellStyle name="Calc Units (0) 16" xfId="3301"/>
    <cellStyle name="Calc Units (0) 2" xfId="3302"/>
    <cellStyle name="Calc Units (0) 3" xfId="3303"/>
    <cellStyle name="Calc Units (0) 4" xfId="3304"/>
    <cellStyle name="Calc Units (0) 5" xfId="3305"/>
    <cellStyle name="Calc Units (0) 6" xfId="3306"/>
    <cellStyle name="Calc Units (0) 7" xfId="3307"/>
    <cellStyle name="Calc Units (0) 8" xfId="3308"/>
    <cellStyle name="Calc Units (0) 9" xfId="3309"/>
    <cellStyle name="Calc Units (1)" xfId="3310"/>
    <cellStyle name="Calc Units (1) 10" xfId="3311"/>
    <cellStyle name="Calc Units (1) 11" xfId="3312"/>
    <cellStyle name="Calc Units (1) 12" xfId="3313"/>
    <cellStyle name="Calc Units (1) 13" xfId="3314"/>
    <cellStyle name="Calc Units (1) 14" xfId="3315"/>
    <cellStyle name="Calc Units (1) 15" xfId="3316"/>
    <cellStyle name="Calc Units (1) 16" xfId="3317"/>
    <cellStyle name="Calc Units (1) 2" xfId="3318"/>
    <cellStyle name="Calc Units (1) 3" xfId="3319"/>
    <cellStyle name="Calc Units (1) 4" xfId="3320"/>
    <cellStyle name="Calc Units (1) 5" xfId="3321"/>
    <cellStyle name="Calc Units (1) 6" xfId="3322"/>
    <cellStyle name="Calc Units (1) 7" xfId="3323"/>
    <cellStyle name="Calc Units (1) 8" xfId="3324"/>
    <cellStyle name="Calc Units (1) 9" xfId="3325"/>
    <cellStyle name="Calc Units (2)" xfId="3326"/>
    <cellStyle name="Calc Units (2) 10" xfId="3327"/>
    <cellStyle name="Calc Units (2) 11" xfId="3328"/>
    <cellStyle name="Calc Units (2) 12" xfId="3329"/>
    <cellStyle name="Calc Units (2) 13" xfId="3330"/>
    <cellStyle name="Calc Units (2) 14" xfId="3331"/>
    <cellStyle name="Calc Units (2) 15" xfId="3332"/>
    <cellStyle name="Calc Units (2) 16" xfId="3333"/>
    <cellStyle name="Calc Units (2) 2" xfId="3334"/>
    <cellStyle name="Calc Units (2) 3" xfId="3335"/>
    <cellStyle name="Calc Units (2) 4" xfId="3336"/>
    <cellStyle name="Calc Units (2) 5" xfId="3337"/>
    <cellStyle name="Calc Units (2) 6" xfId="3338"/>
    <cellStyle name="Calc Units (2) 7" xfId="3339"/>
    <cellStyle name="Calc Units (2) 8" xfId="3340"/>
    <cellStyle name="Calc Units (2) 9" xfId="3341"/>
    <cellStyle name="Calculation 2" xfId="3342"/>
    <cellStyle name="Calculation 2 10" xfId="3343"/>
    <cellStyle name="Calculation 2 11" xfId="3344"/>
    <cellStyle name="Calculation 2 12" xfId="3345"/>
    <cellStyle name="Calculation 2 2" xfId="3346"/>
    <cellStyle name="Calculation 2 3" xfId="3347"/>
    <cellStyle name="Calculation 2 4" xfId="3348"/>
    <cellStyle name="Calculation 2 5" xfId="3349"/>
    <cellStyle name="Calculation 2 6" xfId="3350"/>
    <cellStyle name="Calculation 2 7" xfId="3351"/>
    <cellStyle name="Calculation 2 8" xfId="3352"/>
    <cellStyle name="Calculation 2 9" xfId="3353"/>
    <cellStyle name="category" xfId="3354"/>
    <cellStyle name="category 2" xfId="3355"/>
    <cellStyle name="CC1" xfId="3356"/>
    <cellStyle name="CC2" xfId="3357"/>
    <cellStyle name="Centered Heading" xfId="3358"/>
    <cellStyle name="Cerrency_Sheet2_XANGDAU" xfId="3359"/>
    <cellStyle name="cg" xfId="3360"/>
    <cellStyle name="chchuyen" xfId="3361"/>
    <cellStyle name="Check Cell 2" xfId="3362"/>
    <cellStyle name="Check Cell 2 2" xfId="3363"/>
    <cellStyle name="Chi phÝ kh¸c_Book1" xfId="3364"/>
    <cellStyle name="CHUONG" xfId="3365"/>
    <cellStyle name="Col Heads" xfId="3366"/>
    <cellStyle name="Column_Title" xfId="3367"/>
    <cellStyle name="Comma" xfId="1" builtinId="3"/>
    <cellStyle name="Comma  - Style1" xfId="3368"/>
    <cellStyle name="Comma  - Style2" xfId="3369"/>
    <cellStyle name="Comma  - Style3" xfId="3370"/>
    <cellStyle name="Comma  - Style4" xfId="3371"/>
    <cellStyle name="Comma  - Style5" xfId="3372"/>
    <cellStyle name="Comma  - Style6" xfId="3373"/>
    <cellStyle name="Comma  - Style7" xfId="3374"/>
    <cellStyle name="Comma  - Style8" xfId="3375"/>
    <cellStyle name="Comma %" xfId="3376"/>
    <cellStyle name="Comma % 10" xfId="3377"/>
    <cellStyle name="Comma % 11" xfId="3378"/>
    <cellStyle name="Comma % 12" xfId="3379"/>
    <cellStyle name="Comma % 13" xfId="3380"/>
    <cellStyle name="Comma % 14" xfId="3381"/>
    <cellStyle name="Comma % 15" xfId="3382"/>
    <cellStyle name="Comma % 2" xfId="3383"/>
    <cellStyle name="Comma % 3" xfId="3384"/>
    <cellStyle name="Comma % 4" xfId="3385"/>
    <cellStyle name="Comma % 5" xfId="3386"/>
    <cellStyle name="Comma % 6" xfId="3387"/>
    <cellStyle name="Comma % 7" xfId="3388"/>
    <cellStyle name="Comma % 8" xfId="3389"/>
    <cellStyle name="Comma % 9" xfId="3390"/>
    <cellStyle name="Comma [ ,]" xfId="3391"/>
    <cellStyle name="Comma [0]" xfId="2" builtinId="6"/>
    <cellStyle name="Comma [0] 10" xfId="4"/>
    <cellStyle name="Comma [0] 11" xfId="3392"/>
    <cellStyle name="Comma [0] 11 2" xfId="3393"/>
    <cellStyle name="Comma [0] 12" xfId="3394"/>
    <cellStyle name="Comma [0] 12 2" xfId="3395"/>
    <cellStyle name="Comma [0] 13" xfId="3396"/>
    <cellStyle name="Comma [0] 2" xfId="45"/>
    <cellStyle name="Comma [0] 2 10" xfId="3397"/>
    <cellStyle name="Comma [0] 2 11" xfId="3398"/>
    <cellStyle name="Comma [0] 2 12" xfId="3399"/>
    <cellStyle name="Comma [0] 2 13" xfId="3400"/>
    <cellStyle name="Comma [0] 2 14" xfId="3401"/>
    <cellStyle name="Comma [0] 2 15" xfId="3402"/>
    <cellStyle name="Comma [0] 2 16" xfId="3403"/>
    <cellStyle name="Comma [0] 2 17" xfId="3404"/>
    <cellStyle name="Comma [0] 2 18" xfId="3405"/>
    <cellStyle name="Comma [0] 2 19" xfId="3406"/>
    <cellStyle name="Comma [0] 2 2" xfId="3407"/>
    <cellStyle name="Comma [0] 2 2 2" xfId="3408"/>
    <cellStyle name="Comma [0] 2 2 3" xfId="3409"/>
    <cellStyle name="Comma [0] 2 2 3 2" xfId="3410"/>
    <cellStyle name="Comma [0] 2 2 3 2 2" xfId="3411"/>
    <cellStyle name="Comma [0] 2 2 3 2 2 2" xfId="3412"/>
    <cellStyle name="Comma [0] 2 2 3 2 2 3" xfId="13"/>
    <cellStyle name="Comma [0] 2 2 3 2 3" xfId="3413"/>
    <cellStyle name="Comma [0] 2 2 3 2 4" xfId="3414"/>
    <cellStyle name="Comma [0] 2 2 3 3" xfId="3415"/>
    <cellStyle name="Comma [0] 2 2 3 3 2" xfId="3416"/>
    <cellStyle name="Comma [0] 2 2 3 3 3" xfId="3417"/>
    <cellStyle name="Comma [0] 2 2 3 4" xfId="3418"/>
    <cellStyle name="Comma [0] 2 2 3 5" xfId="3419"/>
    <cellStyle name="Comma [0] 2 2 4" xfId="3420"/>
    <cellStyle name="Comma [0] 2 2 4 2" xfId="3421"/>
    <cellStyle name="Comma [0] 2 2 4 2 2" xfId="3422"/>
    <cellStyle name="Comma [0] 2 2 4 2 3" xfId="3423"/>
    <cellStyle name="Comma [0] 2 2 4 3" xfId="3424"/>
    <cellStyle name="Comma [0] 2 2 4 4" xfId="3425"/>
    <cellStyle name="Comma [0] 2 20" xfId="3426"/>
    <cellStyle name="Comma [0] 2 21" xfId="3427"/>
    <cellStyle name="Comma [0] 2 22" xfId="3428"/>
    <cellStyle name="Comma [0] 2 23" xfId="3429"/>
    <cellStyle name="Comma [0] 2 24" xfId="3430"/>
    <cellStyle name="Comma [0] 2 25" xfId="3431"/>
    <cellStyle name="Comma [0] 2 26" xfId="3432"/>
    <cellStyle name="Comma [0] 2 27" xfId="3433"/>
    <cellStyle name="Comma [0] 2 3" xfId="3434"/>
    <cellStyle name="Comma [0] 2 4" xfId="3435"/>
    <cellStyle name="Comma [0] 2 5" xfId="3436"/>
    <cellStyle name="Comma [0] 2 6" xfId="3437"/>
    <cellStyle name="Comma [0] 2 7" xfId="3438"/>
    <cellStyle name="Comma [0] 2 8" xfId="3439"/>
    <cellStyle name="Comma [0] 2 9" xfId="3440"/>
    <cellStyle name="Comma [0] 2_05-12  KH trung han 2016-2020 - Liem Thinh edited" xfId="3441"/>
    <cellStyle name="Comma [0] 3" xfId="3442"/>
    <cellStyle name="Comma [0] 3 2" xfId="3443"/>
    <cellStyle name="Comma [0] 3 2 2" xfId="3444"/>
    <cellStyle name="Comma [0] 3 3" xfId="3445"/>
    <cellStyle name="Comma [0] 4" xfId="3446"/>
    <cellStyle name="Comma [0] 5" xfId="3447"/>
    <cellStyle name="Comma [0] 6" xfId="3448"/>
    <cellStyle name="Comma [0] 7" xfId="3449"/>
    <cellStyle name="Comma [0] 8" xfId="3450"/>
    <cellStyle name="Comma [0] 9" xfId="3451"/>
    <cellStyle name="Comma [00]" xfId="3452"/>
    <cellStyle name="Comma [00] 10" xfId="3453"/>
    <cellStyle name="Comma [00] 11" xfId="3454"/>
    <cellStyle name="Comma [00] 12" xfId="3455"/>
    <cellStyle name="Comma [00] 13" xfId="3456"/>
    <cellStyle name="Comma [00] 14" xfId="3457"/>
    <cellStyle name="Comma [00] 15" xfId="3458"/>
    <cellStyle name="Comma [00] 16" xfId="3459"/>
    <cellStyle name="Comma [00] 2" xfId="3460"/>
    <cellStyle name="Comma [00] 3" xfId="3461"/>
    <cellStyle name="Comma [00] 4" xfId="3462"/>
    <cellStyle name="Comma [00] 5" xfId="3463"/>
    <cellStyle name="Comma [00] 6" xfId="3464"/>
    <cellStyle name="Comma [00] 7" xfId="3465"/>
    <cellStyle name="Comma [00] 8" xfId="3466"/>
    <cellStyle name="Comma [00] 9" xfId="3467"/>
    <cellStyle name="Comma 0.0" xfId="3468"/>
    <cellStyle name="Comma 0.0%" xfId="3469"/>
    <cellStyle name="Comma 0.00" xfId="3470"/>
    <cellStyle name="Comma 0.00%" xfId="3471"/>
    <cellStyle name="Comma 0.000" xfId="3472"/>
    <cellStyle name="Comma 0.000%" xfId="3473"/>
    <cellStyle name="Comma 10" xfId="44"/>
    <cellStyle name="Comma 10 10" xfId="76"/>
    <cellStyle name="Comma 10 10 10" xfId="22"/>
    <cellStyle name="Comma 10 10 2" xfId="107"/>
    <cellStyle name="Comma 10 10 2 2" xfId="3474"/>
    <cellStyle name="Comma 10 10 2 3" xfId="3475"/>
    <cellStyle name="Comma 10 10 2 4" xfId="3476"/>
    <cellStyle name="Comma 10 10 3" xfId="3477"/>
    <cellStyle name="Comma 10 10 4" xfId="3478"/>
    <cellStyle name="Comma 10 2" xfId="77"/>
    <cellStyle name="Comma 10 2 2" xfId="24"/>
    <cellStyle name="Comma 10 2 2 2" xfId="118"/>
    <cellStyle name="Comma 10 2 3" xfId="3479"/>
    <cellStyle name="Comma 10 2 4" xfId="3480"/>
    <cellStyle name="Comma 10 3" xfId="106"/>
    <cellStyle name="Comma 10 3 2" xfId="117"/>
    <cellStyle name="Comma 10 3 2 2 2" xfId="3481"/>
    <cellStyle name="Comma 10 3 2 2_08-01-2014- BiÓu 6 - ODA - Phßng KT§N -mxt" xfId="3482"/>
    <cellStyle name="Comma 10 3 3 2" xfId="3483"/>
    <cellStyle name="Comma 10 4" xfId="3484"/>
    <cellStyle name="Comma 10 5" xfId="20"/>
    <cellStyle name="Comma 10 5 2" xfId="119"/>
    <cellStyle name="Comma 105" xfId="46"/>
    <cellStyle name="Comma 11" xfId="18"/>
    <cellStyle name="Comma 11 2" xfId="47"/>
    <cellStyle name="Comma 11 2 2" xfId="3485"/>
    <cellStyle name="Comma 11 3" xfId="78"/>
    <cellStyle name="Comma 11 3 2" xfId="3486"/>
    <cellStyle name="Comma 11 3 3" xfId="3487"/>
    <cellStyle name="Comma 11 4" xfId="125"/>
    <cellStyle name="Comma 117" xfId="48"/>
    <cellStyle name="Comma 118" xfId="127"/>
    <cellStyle name="Comma 12" xfId="11"/>
    <cellStyle name="Comma 12 2" xfId="79"/>
    <cellStyle name="Comma 12 2 2" xfId="3488"/>
    <cellStyle name="Comma 12 3" xfId="3489"/>
    <cellStyle name="Comma 13" xfId="41"/>
    <cellStyle name="Comma 13 2" xfId="80"/>
    <cellStyle name="Comma 13 2 2" xfId="3490"/>
    <cellStyle name="Comma 13 2 2 2" xfId="3491"/>
    <cellStyle name="Comma 13 2 2 2 2" xfId="3492"/>
    <cellStyle name="Comma 13 2 2 2 2 2 4" xfId="3493"/>
    <cellStyle name="Comma 13 2 2 2 3" xfId="3494"/>
    <cellStyle name="Comma 13 2 2 3" xfId="3495"/>
    <cellStyle name="Comma 13 2 2 4" xfId="3496"/>
    <cellStyle name="Comma 13 2 2 4 2" xfId="3497"/>
    <cellStyle name="Comma 13 2 2 5" xfId="3498"/>
    <cellStyle name="Comma 13 2 3" xfId="3499"/>
    <cellStyle name="Comma 13 2 3 2" xfId="3500"/>
    <cellStyle name="Comma 13 2 4" xfId="3501"/>
    <cellStyle name="Comma 13 2 5" xfId="3502"/>
    <cellStyle name="Comma 13 3" xfId="3503"/>
    <cellStyle name="Comma 13 4" xfId="3504"/>
    <cellStyle name="Comma 132" xfId="3505"/>
    <cellStyle name="Comma 14" xfId="40"/>
    <cellStyle name="Comma 14 2" xfId="82"/>
    <cellStyle name="Comma 14 2 2" xfId="3506"/>
    <cellStyle name="Comma 14 2 2 2" xfId="3507"/>
    <cellStyle name="Comma 14 3" xfId="81"/>
    <cellStyle name="Comma 14 4" xfId="126"/>
    <cellStyle name="Comma 15" xfId="83"/>
    <cellStyle name="Comma 15 2" xfId="3508"/>
    <cellStyle name="Comma 15 3" xfId="3509"/>
    <cellStyle name="Comma 16" xfId="84"/>
    <cellStyle name="Comma 16 2" xfId="123"/>
    <cellStyle name="Comma 16 3" xfId="3510"/>
    <cellStyle name="Comma 16 3 2" xfId="3511"/>
    <cellStyle name="Comma 16 3 2 2" xfId="3512"/>
    <cellStyle name="Comma 16 3 2 2 2" xfId="3513"/>
    <cellStyle name="Comma 16 3 2 2 2 2" xfId="3514"/>
    <cellStyle name="Comma 16 3 2 2 2 3" xfId="3515"/>
    <cellStyle name="Comma 16 3 2 2 2 3 2" xfId="3516"/>
    <cellStyle name="Comma 16 3 2 2 3" xfId="3517"/>
    <cellStyle name="Comma 16 3 2 2 4" xfId="3518"/>
    <cellStyle name="Comma 16 3 2 3" xfId="3519"/>
    <cellStyle name="Comma 16 3 2 3 2" xfId="3520"/>
    <cellStyle name="Comma 16 3 2 3 3" xfId="3521"/>
    <cellStyle name="Comma 16 3 2 4" xfId="3522"/>
    <cellStyle name="Comma 16 3 2 5" xfId="3523"/>
    <cellStyle name="Comma 16 3 2 6 2 2 2" xfId="3524"/>
    <cellStyle name="Comma 16 3 2 6 2 2 2 2" xfId="3525"/>
    <cellStyle name="Comma 16 3 3" xfId="3526"/>
    <cellStyle name="Comma 16 3 3 2" xfId="3527"/>
    <cellStyle name="Comma 16 3 3 2 2" xfId="3528"/>
    <cellStyle name="Comma 16 3 3 2 2 2" xfId="3529"/>
    <cellStyle name="Comma 16 3 3 2 2 3" xfId="3530"/>
    <cellStyle name="Comma 16 3 3 2 3" xfId="3531"/>
    <cellStyle name="Comma 16 3 3 2 4" xfId="3532"/>
    <cellStyle name="Comma 16 3 3 3" xfId="3533"/>
    <cellStyle name="Comma 16 3 3 3 2" xfId="3534"/>
    <cellStyle name="Comma 16 3 3 3 3" xfId="3535"/>
    <cellStyle name="Comma 16 3 3 4" xfId="3536"/>
    <cellStyle name="Comma 16 3 3 5" xfId="3537"/>
    <cellStyle name="Comma 16 3 4" xfId="3538"/>
    <cellStyle name="Comma 16 3 4 2" xfId="3539"/>
    <cellStyle name="Comma 16 3 4 2 2" xfId="3540"/>
    <cellStyle name="Comma 16 3 4 2 3" xfId="3541"/>
    <cellStyle name="Comma 16 3 4 3" xfId="3542"/>
    <cellStyle name="Comma 16 3 4 4" xfId="3543"/>
    <cellStyle name="Comma 16 3 5" xfId="3544"/>
    <cellStyle name="Comma 16 3 5 2" xfId="3545"/>
    <cellStyle name="Comma 16 3 5 3" xfId="3546"/>
    <cellStyle name="Comma 16 3 6" xfId="3547"/>
    <cellStyle name="Comma 16 3 7" xfId="3548"/>
    <cellStyle name="Comma 17" xfId="88"/>
    <cellStyle name="Comma 17 2" xfId="3549"/>
    <cellStyle name="Comma 17 3" xfId="3550"/>
    <cellStyle name="Comma 17 4" xfId="3551"/>
    <cellStyle name="Comma 18" xfId="103"/>
    <cellStyle name="Comma 18 2" xfId="3552"/>
    <cellStyle name="Comma 18 3" xfId="3553"/>
    <cellStyle name="Comma 19" xfId="104"/>
    <cellStyle name="Comma 19 2" xfId="3554"/>
    <cellStyle name="Comma 19 4" xfId="3555"/>
    <cellStyle name="Comma 2" xfId="49"/>
    <cellStyle name="Comma 2 10" xfId="14"/>
    <cellStyle name="Comma 2 11" xfId="3556"/>
    <cellStyle name="Comma 2 12" xfId="3557"/>
    <cellStyle name="Comma 2 13" xfId="3558"/>
    <cellStyle name="Comma 2 14" xfId="3559"/>
    <cellStyle name="Comma 2 15" xfId="3560"/>
    <cellStyle name="Comma 2 16" xfId="3561"/>
    <cellStyle name="Comma 2 17" xfId="3562"/>
    <cellStyle name="Comma 2 18" xfId="3563"/>
    <cellStyle name="Comma 2 19" xfId="3564"/>
    <cellStyle name="Comma 2 2" xfId="85"/>
    <cellStyle name="Comma 2 2 10" xfId="3565"/>
    <cellStyle name="Comma 2 2 11" xfId="3566"/>
    <cellStyle name="Comma 2 2 12" xfId="3567"/>
    <cellStyle name="Comma 2 2 13" xfId="3568"/>
    <cellStyle name="Comma 2 2 14" xfId="3569"/>
    <cellStyle name="Comma 2 2 15" xfId="3570"/>
    <cellStyle name="Comma 2 2 16" xfId="3571"/>
    <cellStyle name="Comma 2 2 17" xfId="3572"/>
    <cellStyle name="Comma 2 2 18" xfId="3573"/>
    <cellStyle name="Comma 2 2 19" xfId="3574"/>
    <cellStyle name="Comma 2 2 2" xfId="3575"/>
    <cellStyle name="Comma 2 2 2 10" xfId="3576"/>
    <cellStyle name="Comma 2 2 2 11" xfId="3577"/>
    <cellStyle name="Comma 2 2 2 12" xfId="3578"/>
    <cellStyle name="Comma 2 2 2 13" xfId="3579"/>
    <cellStyle name="Comma 2 2 2 14" xfId="3580"/>
    <cellStyle name="Comma 2 2 2 15" xfId="3581"/>
    <cellStyle name="Comma 2 2 2 16" xfId="3582"/>
    <cellStyle name="Comma 2 2 2 17" xfId="3583"/>
    <cellStyle name="Comma 2 2 2 18" xfId="3584"/>
    <cellStyle name="Comma 2 2 2 19" xfId="3585"/>
    <cellStyle name="Comma 2 2 2 2" xfId="3586"/>
    <cellStyle name="Comma 2 2 2 2 2" xfId="3587"/>
    <cellStyle name="Comma 2 2 2 2 2 2" xfId="3588"/>
    <cellStyle name="Comma 2 2 2 20" xfId="3589"/>
    <cellStyle name="Comma 2 2 2 21" xfId="3590"/>
    <cellStyle name="Comma 2 2 2 22" xfId="3591"/>
    <cellStyle name="Comma 2 2 2 23" xfId="3592"/>
    <cellStyle name="Comma 2 2 2 24" xfId="3593"/>
    <cellStyle name="Comma 2 2 2 3" xfId="3594"/>
    <cellStyle name="Comma 2 2 2 4" xfId="3595"/>
    <cellStyle name="Comma 2 2 2 5" xfId="3596"/>
    <cellStyle name="Comma 2 2 2 6" xfId="3597"/>
    <cellStyle name="Comma 2 2 2 7" xfId="3598"/>
    <cellStyle name="Comma 2 2 2 8" xfId="3599"/>
    <cellStyle name="Comma 2 2 2 9" xfId="3600"/>
    <cellStyle name="Comma 2 2 20" xfId="3601"/>
    <cellStyle name="Comma 2 2 21" xfId="3602"/>
    <cellStyle name="Comma 2 2 22" xfId="3603"/>
    <cellStyle name="Comma 2 2 23" xfId="3604"/>
    <cellStyle name="Comma 2 2 24" xfId="3605"/>
    <cellStyle name="Comma 2 2 24 2" xfId="3606"/>
    <cellStyle name="Comma 2 2 25" xfId="3607"/>
    <cellStyle name="Comma 2 2 3" xfId="3608"/>
    <cellStyle name="Comma 2 2 3 2" xfId="3609"/>
    <cellStyle name="Comma 2 2 4" xfId="3610"/>
    <cellStyle name="Comma 2 2 5" xfId="3611"/>
    <cellStyle name="Comma 2 2 6" xfId="3612"/>
    <cellStyle name="Comma 2 2 7" xfId="3613"/>
    <cellStyle name="Comma 2 2 8" xfId="3614"/>
    <cellStyle name="Comma 2 2 9" xfId="3615"/>
    <cellStyle name="Comma 2 2_05-12  KH trung han 2016-2020 - Liem Thinh edited" xfId="3616"/>
    <cellStyle name="Comma 2 20" xfId="3617"/>
    <cellStyle name="Comma 2 21" xfId="3618"/>
    <cellStyle name="Comma 2 22" xfId="3619"/>
    <cellStyle name="Comma 2 23" xfId="3620"/>
    <cellStyle name="Comma 2 24" xfId="3621"/>
    <cellStyle name="Comma 2 25" xfId="3622"/>
    <cellStyle name="Comma 2 26" xfId="3623"/>
    <cellStyle name="Comma 2 26 2" xfId="3624"/>
    <cellStyle name="Comma 2 27" xfId="3625"/>
    <cellStyle name="Comma 2 28" xfId="3626"/>
    <cellStyle name="Comma 2 3" xfId="3627"/>
    <cellStyle name="Comma 2 3 2" xfId="3628"/>
    <cellStyle name="Comma 2 3 2 11 5" xfId="3629"/>
    <cellStyle name="Comma 2 3 2 2" xfId="3630"/>
    <cellStyle name="Comma 2 3 2 3" xfId="3631"/>
    <cellStyle name="Comma 2 3 2 5" xfId="3632"/>
    <cellStyle name="Comma 2 3 2 7 9" xfId="3633"/>
    <cellStyle name="Comma 2 3 3" xfId="3634"/>
    <cellStyle name="Comma 2 3 4" xfId="17"/>
    <cellStyle name="Comma 2 3 4 2" xfId="50"/>
    <cellStyle name="Comma 2 3 4 3" xfId="86"/>
    <cellStyle name="Comma 2 32" xfId="3635"/>
    <cellStyle name="Comma 2 4" xfId="3636"/>
    <cellStyle name="Comma 2 4 2" xfId="3637"/>
    <cellStyle name="Comma 2 5" xfId="3638"/>
    <cellStyle name="Comma 2 5 2" xfId="3639"/>
    <cellStyle name="Comma 2 5 3" xfId="3640"/>
    <cellStyle name="Comma 2 6" xfId="3641"/>
    <cellStyle name="Comma 2 7" xfId="3642"/>
    <cellStyle name="Comma 2 8" xfId="3643"/>
    <cellStyle name="Comma 2 9" xfId="3644"/>
    <cellStyle name="Comma 2_05-12  KH trung han 2016-2020 - Liem Thinh edited" xfId="3645"/>
    <cellStyle name="Comma 20" xfId="3646"/>
    <cellStyle name="Comma 20 2" xfId="3647"/>
    <cellStyle name="Comma 20 3" xfId="3648"/>
    <cellStyle name="Comma 21" xfId="3649"/>
    <cellStyle name="Comma 21 2" xfId="3650"/>
    <cellStyle name="Comma 21 3" xfId="3651"/>
    <cellStyle name="Comma 21 4" xfId="3652"/>
    <cellStyle name="Comma 22" xfId="112"/>
    <cellStyle name="Comma 22 2" xfId="3653"/>
    <cellStyle name="Comma 22 3" xfId="3654"/>
    <cellStyle name="Comma 23" xfId="105"/>
    <cellStyle name="Comma 23 2" xfId="3655"/>
    <cellStyle name="Comma 23 3" xfId="3656"/>
    <cellStyle name="Comma 23 4" xfId="122"/>
    <cellStyle name="Comma 24" xfId="3657"/>
    <cellStyle name="Comma 24 2" xfId="3658"/>
    <cellStyle name="Comma 24 2 2" xfId="3659"/>
    <cellStyle name="Comma 24 2 2 2" xfId="3660"/>
    <cellStyle name="Comma 24 3" xfId="3661"/>
    <cellStyle name="Comma 25" xfId="3662"/>
    <cellStyle name="Comma 25 2" xfId="3663"/>
    <cellStyle name="Comma 26" xfId="3664"/>
    <cellStyle name="Comma 26 2" xfId="3665"/>
    <cellStyle name="Comma 26 2 2" xfId="3666"/>
    <cellStyle name="Comma 27" xfId="3667"/>
    <cellStyle name="Comma 27 2" xfId="3668"/>
    <cellStyle name="Comma 28" xfId="87"/>
    <cellStyle name="Comma 28 2" xfId="3669"/>
    <cellStyle name="Comma 28 2 2 4 2" xfId="3670"/>
    <cellStyle name="Comma 28 2 2 9" xfId="3671"/>
    <cellStyle name="Comma 29" xfId="3672"/>
    <cellStyle name="Comma 29 2" xfId="3673"/>
    <cellStyle name="Comma 29 3" xfId="3674"/>
    <cellStyle name="Comma 3" xfId="39"/>
    <cellStyle name="Comma 3 2" xfId="42"/>
    <cellStyle name="Comma 3 2 10" xfId="38"/>
    <cellStyle name="Comma 3 2 10 2" xfId="115"/>
    <cellStyle name="Comma 3 2 11" xfId="3675"/>
    <cellStyle name="Comma 3 2 12" xfId="3676"/>
    <cellStyle name="Comma 3 2 13" xfId="3677"/>
    <cellStyle name="Comma 3 2 14" xfId="3678"/>
    <cellStyle name="Comma 3 2 15" xfId="3679"/>
    <cellStyle name="Comma 3 2 2" xfId="3680"/>
    <cellStyle name="Comma 3 2 2 2" xfId="3681"/>
    <cellStyle name="Comma 3 2 2 3" xfId="3682"/>
    <cellStyle name="Comma 3 2 3" xfId="3683"/>
    <cellStyle name="Comma 3 2 3 2" xfId="3684"/>
    <cellStyle name="Comma 3 2 3 3" xfId="3685"/>
    <cellStyle name="Comma 3 2 4" xfId="3686"/>
    <cellStyle name="Comma 3 2 5" xfId="3687"/>
    <cellStyle name="Comma 3 2 6" xfId="3688"/>
    <cellStyle name="Comma 3 2 7" xfId="3689"/>
    <cellStyle name="Comma 3 2 8" xfId="3690"/>
    <cellStyle name="Comma 3 2 9" xfId="3691"/>
    <cellStyle name="Comma 3 3" xfId="51"/>
    <cellStyle name="Comma 3 3 2" xfId="3692"/>
    <cellStyle name="Comma 3 3 3" xfId="3693"/>
    <cellStyle name="Comma 3 4" xfId="3694"/>
    <cellStyle name="Comma 3 4 2" xfId="3695"/>
    <cellStyle name="Comma 3 4 3" xfId="3696"/>
    <cellStyle name="Comma 3 5" xfId="3697"/>
    <cellStyle name="Comma 3 5 2" xfId="3698"/>
    <cellStyle name="Comma 3 6" xfId="3699"/>
    <cellStyle name="Comma 3 6 2" xfId="3700"/>
    <cellStyle name="Comma 3 7" xfId="3701"/>
    <cellStyle name="Comma 3 7 2" xfId="3702"/>
    <cellStyle name="Comma 3 8" xfId="3703"/>
    <cellStyle name="Comma 3_Ban BTDD TDC" xfId="3704"/>
    <cellStyle name="Comma 30" xfId="3705"/>
    <cellStyle name="Comma 30 2" xfId="3706"/>
    <cellStyle name="Comma 31" xfId="3707"/>
    <cellStyle name="Comma 31 2" xfId="3708"/>
    <cellStyle name="Comma 32" xfId="3709"/>
    <cellStyle name="Comma 32 2" xfId="3710"/>
    <cellStyle name="Comma 32 2 2" xfId="3711"/>
    <cellStyle name="Comma 32 3" xfId="3712"/>
    <cellStyle name="Comma 33" xfId="3713"/>
    <cellStyle name="Comma 33 2" xfId="3714"/>
    <cellStyle name="Comma 34" xfId="3715"/>
    <cellStyle name="Comma 34 2" xfId="3716"/>
    <cellStyle name="Comma 35" xfId="3717"/>
    <cellStyle name="Comma 35 2" xfId="3718"/>
    <cellStyle name="Comma 35 3" xfId="3719"/>
    <cellStyle name="Comma 35 3 2" xfId="3720"/>
    <cellStyle name="Comma 35 3 2 2" xfId="3721"/>
    <cellStyle name="Comma 35 3 2 2 2" xfId="3722"/>
    <cellStyle name="Comma 35 3 2 2 3" xfId="3723"/>
    <cellStyle name="Comma 35 3 2 3" xfId="3724"/>
    <cellStyle name="Comma 35 3 2 4" xfId="3725"/>
    <cellStyle name="Comma 35 3 3" xfId="3726"/>
    <cellStyle name="Comma 35 3 3 2" xfId="3727"/>
    <cellStyle name="Comma 35 3 3 3" xfId="3728"/>
    <cellStyle name="Comma 35 3 4" xfId="3729"/>
    <cellStyle name="Comma 35 3 5" xfId="3730"/>
    <cellStyle name="Comma 35 4" xfId="3731"/>
    <cellStyle name="Comma 35 4 2" xfId="3732"/>
    <cellStyle name="Comma 35 4 2 2" xfId="3733"/>
    <cellStyle name="Comma 35 4 2 2 2" xfId="3734"/>
    <cellStyle name="Comma 35 4 2 2 3" xfId="3735"/>
    <cellStyle name="Comma 35 4 2 3" xfId="3736"/>
    <cellStyle name="Comma 35 4 2 4" xfId="3737"/>
    <cellStyle name="Comma 35 4 3" xfId="3738"/>
    <cellStyle name="Comma 35 4 3 2" xfId="3739"/>
    <cellStyle name="Comma 35 4 3 3" xfId="3740"/>
    <cellStyle name="Comma 35 4 4" xfId="3741"/>
    <cellStyle name="Comma 35 4 5" xfId="3742"/>
    <cellStyle name="Comma 35 5" xfId="3743"/>
    <cellStyle name="Comma 35 5 2" xfId="3744"/>
    <cellStyle name="Comma 35 5 2 2" xfId="3745"/>
    <cellStyle name="Comma 36" xfId="3746"/>
    <cellStyle name="Comma 36 2" xfId="3747"/>
    <cellStyle name="Comma 36 3" xfId="3748"/>
    <cellStyle name="Comma 37" xfId="3749"/>
    <cellStyle name="Comma 37 2" xfId="3750"/>
    <cellStyle name="Comma 38" xfId="3751"/>
    <cellStyle name="Comma 39" xfId="3752"/>
    <cellStyle name="Comma 39 2" xfId="3753"/>
    <cellStyle name="Comma 39 3" xfId="3754"/>
    <cellStyle name="Comma 4" xfId="52"/>
    <cellStyle name="Comma 4 10" xfId="3755"/>
    <cellStyle name="Comma 4 10 2" xfId="3756"/>
    <cellStyle name="Comma 4 11" xfId="3757"/>
    <cellStyle name="Comma 4 12" xfId="3758"/>
    <cellStyle name="Comma 4 13" xfId="3759"/>
    <cellStyle name="Comma 4 14" xfId="3760"/>
    <cellStyle name="Comma 4 15" xfId="3761"/>
    <cellStyle name="Comma 4 16" xfId="3762"/>
    <cellStyle name="Comma 4 17" xfId="3763"/>
    <cellStyle name="Comma 4 18" xfId="3764"/>
    <cellStyle name="Comma 4 19" xfId="3765"/>
    <cellStyle name="Comma 4 2" xfId="3766"/>
    <cellStyle name="Comma 4 2 2" xfId="3767"/>
    <cellStyle name="Comma 4 2 2 3" xfId="3768"/>
    <cellStyle name="Comma 4 2 3" xfId="3769"/>
    <cellStyle name="Comma 4 2 3 2" xfId="3770"/>
    <cellStyle name="Comma 4 20" xfId="3771"/>
    <cellStyle name="Comma 4 3" xfId="3772"/>
    <cellStyle name="Comma 4 3 2" xfId="3773"/>
    <cellStyle name="Comma 4 3 2 2" xfId="3774"/>
    <cellStyle name="Comma 4 3 3" xfId="3775"/>
    <cellStyle name="Comma 4 3 4" xfId="3776"/>
    <cellStyle name="Comma 4 4" xfId="3777"/>
    <cellStyle name="Comma 4 4 2" xfId="3778"/>
    <cellStyle name="Comma 4 4 3" xfId="3779"/>
    <cellStyle name="Comma 4 4 4" xfId="3780"/>
    <cellStyle name="Comma 4 5" xfId="3781"/>
    <cellStyle name="Comma 4 6" xfId="3782"/>
    <cellStyle name="Comma 4 7" xfId="3783"/>
    <cellStyle name="Comma 4 8" xfId="3784"/>
    <cellStyle name="Comma 4 9" xfId="3785"/>
    <cellStyle name="Comma 4_THEO DOI THUC HIEN (GỐC 1)" xfId="3786"/>
    <cellStyle name="Comma 40" xfId="3787"/>
    <cellStyle name="Comma 40 2" xfId="3788"/>
    <cellStyle name="Comma 41" xfId="3789"/>
    <cellStyle name="Comma 42" xfId="3790"/>
    <cellStyle name="Comma 43" xfId="3791"/>
    <cellStyle name="Comma 44" xfId="3792"/>
    <cellStyle name="Comma 45" xfId="3793"/>
    <cellStyle name="Comma 46" xfId="3794"/>
    <cellStyle name="Comma 47" xfId="3795"/>
    <cellStyle name="Comma 48" xfId="3796"/>
    <cellStyle name="Comma 49" xfId="3797"/>
    <cellStyle name="Comma 5" xfId="31"/>
    <cellStyle name="Comma 5 10" xfId="3798"/>
    <cellStyle name="Comma 5 11" xfId="3799"/>
    <cellStyle name="Comma 5 12" xfId="3800"/>
    <cellStyle name="Comma 5 13" xfId="3801"/>
    <cellStyle name="Comma 5 14" xfId="3802"/>
    <cellStyle name="Comma 5 15" xfId="3803"/>
    <cellStyle name="Comma 5 16" xfId="3804"/>
    <cellStyle name="Comma 5 17" xfId="3805"/>
    <cellStyle name="Comma 5 17 2" xfId="3806"/>
    <cellStyle name="Comma 5 17 3" xfId="3807"/>
    <cellStyle name="Comma 5 18" xfId="3808"/>
    <cellStyle name="Comma 5 19" xfId="3809"/>
    <cellStyle name="Comma 5 2" xfId="53"/>
    <cellStyle name="Comma 5 2 2" xfId="89"/>
    <cellStyle name="Comma 5 2 2 2" xfId="3810"/>
    <cellStyle name="Comma 5 20" xfId="3811"/>
    <cellStyle name="Comma 5 21" xfId="3812"/>
    <cellStyle name="Comma 5 21 2" xfId="3813"/>
    <cellStyle name="Comma 5 21 2 2" xfId="3814"/>
    <cellStyle name="Comma 5 21 2 2 2" xfId="3815"/>
    <cellStyle name="Comma 5 21 2 2 3" xfId="3816"/>
    <cellStyle name="Comma 5 21 2 3" xfId="3817"/>
    <cellStyle name="Comma 5 21 2 3 2" xfId="3818"/>
    <cellStyle name="Comma 5 21 2 3 3" xfId="19"/>
    <cellStyle name="Comma 5 21 2 4" xfId="3819"/>
    <cellStyle name="Comma 5 21 2 5" xfId="3820"/>
    <cellStyle name="Comma 5 21 3" xfId="3821"/>
    <cellStyle name="Comma 5 21 3 2" xfId="3822"/>
    <cellStyle name="Comma 5 21 3 2 2" xfId="3823"/>
    <cellStyle name="Comma 5 21 3 2 3" xfId="3824"/>
    <cellStyle name="Comma 5 21 3 3" xfId="3825"/>
    <cellStyle name="Comma 5 21 3 4" xfId="3826"/>
    <cellStyle name="Comma 5 21 4" xfId="3827"/>
    <cellStyle name="Comma 5 21 4 2" xfId="3828"/>
    <cellStyle name="Comma 5 21 4 3" xfId="3829"/>
    <cellStyle name="Comma 5 21 5" xfId="3830"/>
    <cellStyle name="Comma 5 21 6" xfId="3831"/>
    <cellStyle name="Comma 5 22" xfId="3832"/>
    <cellStyle name="Comma 5 22 2" xfId="3833"/>
    <cellStyle name="Comma 5 22 2 2" xfId="3834"/>
    <cellStyle name="Comma 5 22 2 3" xfId="3835"/>
    <cellStyle name="Comma 5 22 3" xfId="3836"/>
    <cellStyle name="Comma 5 22 4" xfId="3837"/>
    <cellStyle name="Comma 5 23" xfId="3838"/>
    <cellStyle name="Comma 5 3" xfId="3839"/>
    <cellStyle name="Comma 5 3 2" xfId="3840"/>
    <cellStyle name="Comma 5 4" xfId="3841"/>
    <cellStyle name="Comma 5 4 2" xfId="3842"/>
    <cellStyle name="Comma 5 5" xfId="3843"/>
    <cellStyle name="Comma 5 5 2" xfId="3844"/>
    <cellStyle name="Comma 5 5 3" xfId="3845"/>
    <cellStyle name="Comma 5 6" xfId="3846"/>
    <cellStyle name="Comma 5 7" xfId="3847"/>
    <cellStyle name="Comma 5 8" xfId="3848"/>
    <cellStyle name="Comma 5 9" xfId="3849"/>
    <cellStyle name="Comma 5_05-12  KH trung han 2016-2020 - Liem Thinh edited" xfId="3850"/>
    <cellStyle name="Comma 50" xfId="3851"/>
    <cellStyle name="Comma 50 2" xfId="3852"/>
    <cellStyle name="Comma 50 2 2" xfId="3853"/>
    <cellStyle name="Comma 50 2 2 2" xfId="3854"/>
    <cellStyle name="Comma 50 2 2 3" xfId="3855"/>
    <cellStyle name="Comma 50 2 3" xfId="3856"/>
    <cellStyle name="Comma 50 2 4" xfId="3857"/>
    <cellStyle name="Comma 50 3" xfId="3858"/>
    <cellStyle name="Comma 50 3 2" xfId="3859"/>
    <cellStyle name="Comma 50 3 3" xfId="3860"/>
    <cellStyle name="Comma 50 4" xfId="3861"/>
    <cellStyle name="Comma 50 5" xfId="3862"/>
    <cellStyle name="Comma 51" xfId="3863"/>
    <cellStyle name="Comma 51 2" xfId="3864"/>
    <cellStyle name="Comma 51 2 2" xfId="3865"/>
    <cellStyle name="Comma 51 2 2 2" xfId="3866"/>
    <cellStyle name="Comma 51 2 2 3" xfId="3867"/>
    <cellStyle name="Comma 51 2 3" xfId="3868"/>
    <cellStyle name="Comma 51 2 4" xfId="3869"/>
    <cellStyle name="Comma 51 3" xfId="3870"/>
    <cellStyle name="Comma 51 3 2" xfId="3871"/>
    <cellStyle name="Comma 51 3 3" xfId="3872"/>
    <cellStyle name="Comma 51 4" xfId="3873"/>
    <cellStyle name="Comma 51 5" xfId="3874"/>
    <cellStyle name="Comma 52" xfId="3875"/>
    <cellStyle name="Comma 52 2" xfId="3876"/>
    <cellStyle name="Comma 53" xfId="3877"/>
    <cellStyle name="Comma 53 2" xfId="3878"/>
    <cellStyle name="Comma 53 2 2" xfId="3879"/>
    <cellStyle name="Comma 53 2 3" xfId="3880"/>
    <cellStyle name="Comma 53 3" xfId="3881"/>
    <cellStyle name="Comma 53 4" xfId="3882"/>
    <cellStyle name="Comma 54" xfId="3883"/>
    <cellStyle name="Comma 54 2" xfId="3884"/>
    <cellStyle name="Comma 55" xfId="3885"/>
    <cellStyle name="Comma 55 2" xfId="3886"/>
    <cellStyle name="Comma 55 3" xfId="3887"/>
    <cellStyle name="Comma 55 4" xfId="3888"/>
    <cellStyle name="Comma 56" xfId="3889"/>
    <cellStyle name="Comma 57" xfId="3890"/>
    <cellStyle name="Comma 57 2" xfId="3891"/>
    <cellStyle name="Comma 57 4" xfId="3892"/>
    <cellStyle name="Comma 58" xfId="3893"/>
    <cellStyle name="Comma 59" xfId="3894"/>
    <cellStyle name="Comma 6" xfId="54"/>
    <cellStyle name="Comma 6 2" xfId="90"/>
    <cellStyle name="Comma 6 2 2" xfId="3895"/>
    <cellStyle name="Comma 6 3" xfId="3896"/>
    <cellStyle name="Comma 6 4" xfId="3897"/>
    <cellStyle name="Comma 60" xfId="3898"/>
    <cellStyle name="Comma 61" xfId="3899"/>
    <cellStyle name="Comma 62" xfId="3900"/>
    <cellStyle name="Comma 63" xfId="3901"/>
    <cellStyle name="Comma 64" xfId="3902"/>
    <cellStyle name="Comma 64 3" xfId="3903"/>
    <cellStyle name="Comma 7" xfId="55"/>
    <cellStyle name="Comma 7 2" xfId="3904"/>
    <cellStyle name="Comma 7 2 2 3" xfId="3905"/>
    <cellStyle name="Comma 7 3" xfId="3906"/>
    <cellStyle name="Comma 7 3 2" xfId="3907"/>
    <cellStyle name="Comma 7 4" xfId="3908"/>
    <cellStyle name="Comma 7 5" xfId="3909"/>
    <cellStyle name="Comma 7_20131129 Nhu cau 2014_TPCP ODA (co hoan ung)" xfId="3910"/>
    <cellStyle name="Comma 75" xfId="3911"/>
    <cellStyle name="Comma 78" xfId="3912"/>
    <cellStyle name="Comma 79" xfId="3913"/>
    <cellStyle name="Comma 8" xfId="56"/>
    <cellStyle name="Comma 8 2" xfId="3914"/>
    <cellStyle name="Comma 8 2 2" xfId="3915"/>
    <cellStyle name="Comma 8 3" xfId="3916"/>
    <cellStyle name="Comma 8 4" xfId="3917"/>
    <cellStyle name="Comma 8 5" xfId="3918"/>
    <cellStyle name="Comma 9" xfId="57"/>
    <cellStyle name="Comma 9 2" xfId="120"/>
    <cellStyle name="Comma 9 2 2" xfId="3919"/>
    <cellStyle name="Comma 9 2 3" xfId="3920"/>
    <cellStyle name="Comma 9 3" xfId="3921"/>
    <cellStyle name="Comma 9 3 2" xfId="3922"/>
    <cellStyle name="Comma 9 3 3" xfId="3923"/>
    <cellStyle name="Comma 9 4" xfId="3924"/>
    <cellStyle name="Comma 9 5" xfId="3925"/>
    <cellStyle name="Comma 9 6" xfId="3926"/>
    <cellStyle name="Comma 9 7" xfId="3927"/>
    <cellStyle name="comma zerodec" xfId="3928"/>
    <cellStyle name="comma zerodec 2" xfId="3929"/>
    <cellStyle name="Comma,0" xfId="3930"/>
    <cellStyle name="Comma,1" xfId="3931"/>
    <cellStyle name="Comma,2" xfId="3932"/>
    <cellStyle name="Comma0" xfId="3933"/>
    <cellStyle name="Comma0 10" xfId="3934"/>
    <cellStyle name="Comma0 11" xfId="3935"/>
    <cellStyle name="Comma0 12" xfId="3936"/>
    <cellStyle name="Comma0 13" xfId="3937"/>
    <cellStyle name="Comma0 14" xfId="3938"/>
    <cellStyle name="Comma0 15" xfId="3939"/>
    <cellStyle name="Comma0 16" xfId="3940"/>
    <cellStyle name="Comma0 2" xfId="3941"/>
    <cellStyle name="Comma0 2 2" xfId="3942"/>
    <cellStyle name="Comma0 3" xfId="3943"/>
    <cellStyle name="Comma0 4" xfId="3944"/>
    <cellStyle name="Comma0 5" xfId="3945"/>
    <cellStyle name="Comma0 6" xfId="3946"/>
    <cellStyle name="Comma0 7" xfId="3947"/>
    <cellStyle name="Comma0 8" xfId="3948"/>
    <cellStyle name="Comma0 9" xfId="3949"/>
    <cellStyle name="Command" xfId="3950"/>
    <cellStyle name="Company Name" xfId="3951"/>
    <cellStyle name="cong" xfId="3952"/>
    <cellStyle name="Copied" xfId="3953"/>
    <cellStyle name="COST1" xfId="3954"/>
    <cellStyle name="Co聭ma_Sheet1" xfId="3955"/>
    <cellStyle name="CR Comma" xfId="3956"/>
    <cellStyle name="CR Currency" xfId="3957"/>
    <cellStyle name="Credit" xfId="3958"/>
    <cellStyle name="Credit subtotal" xfId="3959"/>
    <cellStyle name="Credit subtotal 2" xfId="3960"/>
    <cellStyle name="Credit subtotal 3" xfId="3961"/>
    <cellStyle name="Credit subtotal 4" xfId="3962"/>
    <cellStyle name="Credit Total" xfId="3963"/>
    <cellStyle name="Cࡵrrency_Sheet1_PRODUCTĠ" xfId="3964"/>
    <cellStyle name="CT1" xfId="3965"/>
    <cellStyle name="CT2" xfId="3966"/>
    <cellStyle name="CT4" xfId="3967"/>
    <cellStyle name="CT5" xfId="3968"/>
    <cellStyle name="ct7" xfId="3969"/>
    <cellStyle name="ct8" xfId="3970"/>
    <cellStyle name="cth1" xfId="3971"/>
    <cellStyle name="Cthuc" xfId="3972"/>
    <cellStyle name="Cthuc1" xfId="3973"/>
    <cellStyle name="Curråncy [0]_FCST_RESULTS" xfId="3974"/>
    <cellStyle name="Currency %" xfId="3975"/>
    <cellStyle name="Currency % 10" xfId="3976"/>
    <cellStyle name="Currency % 11" xfId="3977"/>
    <cellStyle name="Currency % 12" xfId="3978"/>
    <cellStyle name="Currency % 13" xfId="3979"/>
    <cellStyle name="Currency % 14" xfId="3980"/>
    <cellStyle name="Currency % 15" xfId="3981"/>
    <cellStyle name="Currency % 2" xfId="3982"/>
    <cellStyle name="Currency % 3" xfId="3983"/>
    <cellStyle name="Currency % 4" xfId="3984"/>
    <cellStyle name="Currency % 5" xfId="3985"/>
    <cellStyle name="Currency % 6" xfId="3986"/>
    <cellStyle name="Currency % 7" xfId="3987"/>
    <cellStyle name="Currency % 8" xfId="3988"/>
    <cellStyle name="Currency % 9" xfId="3989"/>
    <cellStyle name="Currency %_05-12  KH trung han 2016-2020 - Liem Thinh edited" xfId="3990"/>
    <cellStyle name="Currency [0] 2" xfId="3991"/>
    <cellStyle name="Currency [0] 2 2" xfId="3992"/>
    <cellStyle name="Currency [0]ßmud plant bolted_RESULTS" xfId="3993"/>
    <cellStyle name="Currency [00]" xfId="3994"/>
    <cellStyle name="Currency [00] 10" xfId="3995"/>
    <cellStyle name="Currency [00] 11" xfId="3996"/>
    <cellStyle name="Currency [00] 12" xfId="3997"/>
    <cellStyle name="Currency [00] 13" xfId="3998"/>
    <cellStyle name="Currency [00] 14" xfId="3999"/>
    <cellStyle name="Currency [00] 15" xfId="4000"/>
    <cellStyle name="Currency [00] 16" xfId="4001"/>
    <cellStyle name="Currency [00] 2" xfId="4002"/>
    <cellStyle name="Currency [00] 3" xfId="4003"/>
    <cellStyle name="Currency [00] 4" xfId="4004"/>
    <cellStyle name="Currency [00] 5" xfId="4005"/>
    <cellStyle name="Currency [00] 6" xfId="4006"/>
    <cellStyle name="Currency [00] 7" xfId="4007"/>
    <cellStyle name="Currency [00] 8" xfId="4008"/>
    <cellStyle name="Currency [00] 9" xfId="4009"/>
    <cellStyle name="Currency 0.0" xfId="4010"/>
    <cellStyle name="Currency 0.0%" xfId="4011"/>
    <cellStyle name="Currency 0.0_05-12  KH trung han 2016-2020 - Liem Thinh edited" xfId="4012"/>
    <cellStyle name="Currency 0.00" xfId="4013"/>
    <cellStyle name="Currency 0.00%" xfId="4014"/>
    <cellStyle name="Currency 0.00_05-12  KH trung han 2016-2020 - Liem Thinh edited" xfId="4015"/>
    <cellStyle name="Currency 0.000" xfId="4016"/>
    <cellStyle name="Currency 0.000%" xfId="4017"/>
    <cellStyle name="Currency 0.000_05-12  KH trung han 2016-2020 - Liem Thinh edited" xfId="4018"/>
    <cellStyle name="Currency 2" xfId="4019"/>
    <cellStyle name="Currency 2 10" xfId="4020"/>
    <cellStyle name="Currency 2 11" xfId="4021"/>
    <cellStyle name="Currency 2 12" xfId="4022"/>
    <cellStyle name="Currency 2 13" xfId="4023"/>
    <cellStyle name="Currency 2 14" xfId="4024"/>
    <cellStyle name="Currency 2 15" xfId="4025"/>
    <cellStyle name="Currency 2 16" xfId="4026"/>
    <cellStyle name="Currency 2 2" xfId="4027"/>
    <cellStyle name="Currency 2 3" xfId="4028"/>
    <cellStyle name="Currency 2 4" xfId="4029"/>
    <cellStyle name="Currency 2 5" xfId="4030"/>
    <cellStyle name="Currency 2 6" xfId="4031"/>
    <cellStyle name="Currency 2 7" xfId="4032"/>
    <cellStyle name="Currency 2 8" xfId="4033"/>
    <cellStyle name="Currency 2 9" xfId="4034"/>
    <cellStyle name="Currency 3" xfId="4035"/>
    <cellStyle name="Currency 3 2" xfId="4036"/>
    <cellStyle name="Currency![0]_FCSt (2)" xfId="4037"/>
    <cellStyle name="Currency,0" xfId="4038"/>
    <cellStyle name="Currency,2" xfId="4039"/>
    <cellStyle name="Currency0" xfId="4040"/>
    <cellStyle name="Currency0 10" xfId="4041"/>
    <cellStyle name="Currency0 11" xfId="4042"/>
    <cellStyle name="Currency0 12" xfId="4043"/>
    <cellStyle name="Currency0 13" xfId="4044"/>
    <cellStyle name="Currency0 14" xfId="4045"/>
    <cellStyle name="Currency0 15" xfId="4046"/>
    <cellStyle name="Currency0 16" xfId="4047"/>
    <cellStyle name="Currency0 2" xfId="4048"/>
    <cellStyle name="Currency0 2 2" xfId="4049"/>
    <cellStyle name="Currency0 3" xfId="4050"/>
    <cellStyle name="Currency0 4" xfId="4051"/>
    <cellStyle name="Currency0 5" xfId="4052"/>
    <cellStyle name="Currency0 6" xfId="4053"/>
    <cellStyle name="Currency0 7" xfId="4054"/>
    <cellStyle name="Currency0 8" xfId="4055"/>
    <cellStyle name="Currency0 9" xfId="4056"/>
    <cellStyle name="Currency1" xfId="4057"/>
    <cellStyle name="Currency1 10" xfId="4058"/>
    <cellStyle name="Currency1 11" xfId="4059"/>
    <cellStyle name="Currency1 12" xfId="4060"/>
    <cellStyle name="Currency1 13" xfId="4061"/>
    <cellStyle name="Currency1 14" xfId="4062"/>
    <cellStyle name="Currency1 15" xfId="4063"/>
    <cellStyle name="Currency1 16" xfId="4064"/>
    <cellStyle name="Currency1 2" xfId="4065"/>
    <cellStyle name="Currency1 2 2" xfId="4066"/>
    <cellStyle name="Currency1 3" xfId="4067"/>
    <cellStyle name="Currency1 4" xfId="4068"/>
    <cellStyle name="Currency1 5" xfId="4069"/>
    <cellStyle name="Currency1 6" xfId="4070"/>
    <cellStyle name="Currency1 7" xfId="4071"/>
    <cellStyle name="Currency1 8" xfId="4072"/>
    <cellStyle name="Currency1 9" xfId="4073"/>
    <cellStyle name="d" xfId="4074"/>
    <cellStyle name="d%" xfId="4075"/>
    <cellStyle name="d% 2" xfId="4076"/>
    <cellStyle name="d_Ban BTDD TDC" xfId="4077"/>
    <cellStyle name="d_Kế hoạch 2013 T1-2014" xfId="4078"/>
    <cellStyle name="D1" xfId="4079"/>
    <cellStyle name="Dan" xfId="4080"/>
    <cellStyle name="Dan 2" xfId="4081"/>
    <cellStyle name="Date" xfId="4082"/>
    <cellStyle name="Date 10" xfId="4083"/>
    <cellStyle name="Date 11" xfId="4084"/>
    <cellStyle name="Date 12" xfId="4085"/>
    <cellStyle name="Date 13" xfId="4086"/>
    <cellStyle name="Date 14" xfId="4087"/>
    <cellStyle name="Date 15" xfId="4088"/>
    <cellStyle name="Date 16" xfId="4089"/>
    <cellStyle name="Date 2" xfId="4090"/>
    <cellStyle name="Date 2 2" xfId="4091"/>
    <cellStyle name="Date 3" xfId="4092"/>
    <cellStyle name="Date 4" xfId="4093"/>
    <cellStyle name="Date 5" xfId="4094"/>
    <cellStyle name="Date 6" xfId="4095"/>
    <cellStyle name="Date 7" xfId="4096"/>
    <cellStyle name="Date 8" xfId="4097"/>
    <cellStyle name="Date 9" xfId="4098"/>
    <cellStyle name="Date Short" xfId="4099"/>
    <cellStyle name="Date Short 2" xfId="4100"/>
    <cellStyle name="Date_Ban BTDD TDC" xfId="4101"/>
    <cellStyle name="Đầu ra" xfId="4102"/>
    <cellStyle name="Đầu ra 2" xfId="4103"/>
    <cellStyle name="Đầu ra 3" xfId="4104"/>
    <cellStyle name="Đầu ra 4" xfId="4105"/>
    <cellStyle name="Đầu ra 5" xfId="4106"/>
    <cellStyle name="Đầu vào" xfId="4107"/>
    <cellStyle name="Đầu vào 10" xfId="4108"/>
    <cellStyle name="Đầu vào 11" xfId="4109"/>
    <cellStyle name="Đầu vào 12" xfId="4110"/>
    <cellStyle name="Đầu vào 13" xfId="4111"/>
    <cellStyle name="Đầu vào 14" xfId="4112"/>
    <cellStyle name="Đầu vào 2" xfId="4113"/>
    <cellStyle name="Đầu vào 3" xfId="4114"/>
    <cellStyle name="Đầu vào 4" xfId="4115"/>
    <cellStyle name="Đầu vào 5" xfId="4116"/>
    <cellStyle name="Đầu vào 6" xfId="4117"/>
    <cellStyle name="Đầu vào 7" xfId="4118"/>
    <cellStyle name="Đầu vào 8" xfId="4119"/>
    <cellStyle name="Đầu vào 9" xfId="4120"/>
    <cellStyle name="Dấu_phảy 2" xfId="4121"/>
    <cellStyle name="DAUDE" xfId="4122"/>
    <cellStyle name="dd-m" xfId="4123"/>
    <cellStyle name="dd-m 2" xfId="4124"/>
    <cellStyle name="dd-mm" xfId="4125"/>
    <cellStyle name="dd-mm 2" xfId="4126"/>
    <cellStyle name="ddmmyy" xfId="4127"/>
    <cellStyle name="Đề mục 1" xfId="4128"/>
    <cellStyle name="Đề mục 2" xfId="4129"/>
    <cellStyle name="Đề mục 3" xfId="4130"/>
    <cellStyle name="Đề mục 4" xfId="4131"/>
    <cellStyle name="Debit" xfId="4132"/>
    <cellStyle name="Debit subtotal" xfId="4133"/>
    <cellStyle name="Debit subtotal 2" xfId="4134"/>
    <cellStyle name="Debit subtotal 3" xfId="4135"/>
    <cellStyle name="Debit subtotal 4" xfId="4136"/>
    <cellStyle name="Debit Total" xfId="4137"/>
    <cellStyle name="DELTA" xfId="4138"/>
    <cellStyle name="DELTA 10" xfId="4139"/>
    <cellStyle name="DELTA 11" xfId="4140"/>
    <cellStyle name="DELTA 12" xfId="4141"/>
    <cellStyle name="DELTA 13" xfId="4142"/>
    <cellStyle name="DELTA 14" xfId="4143"/>
    <cellStyle name="DELTA 15" xfId="4144"/>
    <cellStyle name="DELTA 2" xfId="4145"/>
    <cellStyle name="DELTA 3" xfId="4146"/>
    <cellStyle name="DELTA 4" xfId="4147"/>
    <cellStyle name="DELTA 5" xfId="4148"/>
    <cellStyle name="DELTA 6" xfId="4149"/>
    <cellStyle name="DELTA 7" xfId="4150"/>
    <cellStyle name="DELTA 8" xfId="4151"/>
    <cellStyle name="DELTA 9" xfId="4152"/>
    <cellStyle name="Dezimal [0]_35ERI8T2gbIEMixb4v26icuOo" xfId="4153"/>
    <cellStyle name="Dezimal_35ERI8T2gbIEMixb4v26icuOo" xfId="4154"/>
    <cellStyle name="Dg" xfId="4155"/>
    <cellStyle name="Dgia" xfId="4156"/>
    <cellStyle name="Dgia 2" xfId="4157"/>
    <cellStyle name="Dollar (zero dec)" xfId="4158"/>
    <cellStyle name="Dollar (zero dec) 10" xfId="4159"/>
    <cellStyle name="Dollar (zero dec) 11" xfId="4160"/>
    <cellStyle name="Dollar (zero dec) 12" xfId="4161"/>
    <cellStyle name="Dollar (zero dec) 13" xfId="4162"/>
    <cellStyle name="Dollar (zero dec) 14" xfId="4163"/>
    <cellStyle name="Dollar (zero dec) 15" xfId="4164"/>
    <cellStyle name="Dollar (zero dec) 16" xfId="4165"/>
    <cellStyle name="Dollar (zero dec) 2" xfId="4166"/>
    <cellStyle name="Dollar (zero dec) 2 2" xfId="4167"/>
    <cellStyle name="Dollar (zero dec) 3" xfId="4168"/>
    <cellStyle name="Dollar (zero dec) 4" xfId="4169"/>
    <cellStyle name="Dollar (zero dec) 5" xfId="4170"/>
    <cellStyle name="Dollar (zero dec) 6" xfId="4171"/>
    <cellStyle name="Dollar (zero dec) 7" xfId="4172"/>
    <cellStyle name="Dollar (zero dec) 8" xfId="4173"/>
    <cellStyle name="Dollar (zero dec) 9" xfId="4174"/>
    <cellStyle name="Don gia" xfId="4175"/>
    <cellStyle name="Dziesi?tny [0]_Invoices2001Slovakia" xfId="4176"/>
    <cellStyle name="Dziesi?tny_Invoices2001Slovakia" xfId="4177"/>
    <cellStyle name="Dziesietny [0]_Invoices2001Slovakia" xfId="4178"/>
    <cellStyle name="Dziesiętny [0]_Invoices2001Slovakia" xfId="4179"/>
    <cellStyle name="Dziesietny [0]_Invoices2001Slovakia 2" xfId="4180"/>
    <cellStyle name="Dziesiętny [0]_Invoices2001Slovakia 2" xfId="4181"/>
    <cellStyle name="Dziesietny [0]_Invoices2001Slovakia 3" xfId="4182"/>
    <cellStyle name="Dziesiętny [0]_Invoices2001Slovakia 3" xfId="4183"/>
    <cellStyle name="Dziesietny [0]_Invoices2001Slovakia 4" xfId="4184"/>
    <cellStyle name="Dziesiętny [0]_Invoices2001Slovakia 4" xfId="4185"/>
    <cellStyle name="Dziesietny [0]_Invoices2001Slovakia 5" xfId="4186"/>
    <cellStyle name="Dziesiętny [0]_Invoices2001Slovakia 5" xfId="4187"/>
    <cellStyle name="Dziesietny [0]_Invoices2001Slovakia 6" xfId="4188"/>
    <cellStyle name="Dziesiętny [0]_Invoices2001Slovakia 6" xfId="4189"/>
    <cellStyle name="Dziesietny [0]_Invoices2001Slovakia 7" xfId="4190"/>
    <cellStyle name="Dziesiętny [0]_Invoices2001Slovakia 7" xfId="4191"/>
    <cellStyle name="Dziesietny [0]_Invoices2001Slovakia_01_Nha so 1_Dien" xfId="4192"/>
    <cellStyle name="Dziesiętny [0]_Invoices2001Slovakia_01_Nha so 1_Dien" xfId="4193"/>
    <cellStyle name="Dziesietny [0]_Invoices2001Slovakia_01_Nha so 1_Dien_Ban BTDD TDC" xfId="4194"/>
    <cellStyle name="Dziesiętny [0]_Invoices2001Slovakia_01_Nha so 1_Dien_Ban BTDD TDC" xfId="4195"/>
    <cellStyle name="Dziesietny [0]_Invoices2001Slovakia_01_Nha so 1_Dien_bieu ke hoach dau thau" xfId="4196"/>
    <cellStyle name="Dziesiętny [0]_Invoices2001Slovakia_01_Nha so 1_Dien_bieu ke hoach dau thau" xfId="4197"/>
    <cellStyle name="Dziesietny [0]_Invoices2001Slovakia_01_Nha so 1_Dien_bieu ke hoach dau thau truong mam non SKH" xfId="4198"/>
    <cellStyle name="Dziesiętny [0]_Invoices2001Slovakia_01_Nha so 1_Dien_bieu ke hoach dau thau truong mam non SKH" xfId="4199"/>
    <cellStyle name="Dziesietny [0]_Invoices2001Slovakia_01_Nha so 1_Dien_bieu ke hoach dau thau truong mam non SKH_Ban BTDD TDC" xfId="4200"/>
    <cellStyle name="Dziesiętny [0]_Invoices2001Slovakia_01_Nha so 1_Dien_bieu ke hoach dau thau truong mam non SKH_Ban BTDD TDC" xfId="4201"/>
    <cellStyle name="Dziesietny [0]_Invoices2001Slovakia_01_Nha so 1_Dien_bieu ke hoach dau thau truong mam non SKH_Kế hoạch 2013 T1-2014" xfId="4202"/>
    <cellStyle name="Dziesiętny [0]_Invoices2001Slovakia_01_Nha so 1_Dien_bieu ke hoach dau thau truong mam non SKH_Kế hoạch 2013 T1-2014" xfId="4203"/>
    <cellStyle name="Dziesietny [0]_Invoices2001Slovakia_01_Nha so 1_Dien_bieu ke hoach dau thau truong mam non SKH_KH 2012 (T3-2013)" xfId="4204"/>
    <cellStyle name="Dziesiętny [0]_Invoices2001Slovakia_01_Nha so 1_Dien_bieu ke hoach dau thau truong mam non SKH_KH 2012 (T3-2013)" xfId="4205"/>
    <cellStyle name="Dziesietny [0]_Invoices2001Slovakia_01_Nha so 1_Dien_bieu ke hoach dau thau truong mam non SKH_KH 2012 (T3-2013)_Kế hoạch 2013 T1-2014" xfId="4206"/>
    <cellStyle name="Dziesiętny [0]_Invoices2001Slovakia_01_Nha so 1_Dien_bieu ke hoach dau thau truong mam non SKH_KH 2012 (T3-2013)_Kế hoạch 2013 T1-2014" xfId="4207"/>
    <cellStyle name="Dziesietny [0]_Invoices2001Slovakia_01_Nha so 1_Dien_bieu ke hoach dau thau_Ban BTDD TDC" xfId="4208"/>
    <cellStyle name="Dziesiętny [0]_Invoices2001Slovakia_01_Nha so 1_Dien_bieu ke hoach dau thau_Ban BTDD TDC" xfId="4209"/>
    <cellStyle name="Dziesietny [0]_Invoices2001Slovakia_01_Nha so 1_Dien_bieu ke hoach dau thau_Kế hoạch 2013 T1-2014" xfId="4210"/>
    <cellStyle name="Dziesiętny [0]_Invoices2001Slovakia_01_Nha so 1_Dien_bieu ke hoach dau thau_Kế hoạch 2013 T1-2014" xfId="4211"/>
    <cellStyle name="Dziesietny [0]_Invoices2001Slovakia_01_Nha so 1_Dien_bieu ke hoach dau thau_KH 2012 (T3-2013)" xfId="4212"/>
    <cellStyle name="Dziesiętny [0]_Invoices2001Slovakia_01_Nha so 1_Dien_bieu ke hoach dau thau_KH 2012 (T3-2013)" xfId="4213"/>
    <cellStyle name="Dziesietny [0]_Invoices2001Slovakia_01_Nha so 1_Dien_bieu ke hoach dau thau_KH 2012 (T3-2013)_Kế hoạch 2013 T1-2014" xfId="4214"/>
    <cellStyle name="Dziesiętny [0]_Invoices2001Slovakia_01_Nha so 1_Dien_bieu ke hoach dau thau_KH 2012 (T3-2013)_Kế hoạch 2013 T1-2014" xfId="4215"/>
    <cellStyle name="Dziesietny [0]_Invoices2001Slovakia_01_Nha so 1_Dien_bieu tong hop lai kh von 2011 gui phong TH-KTDN" xfId="4216"/>
    <cellStyle name="Dziesiętny [0]_Invoices2001Slovakia_01_Nha so 1_Dien_bieu tong hop lai kh von 2011 gui phong TH-KTDN" xfId="4217"/>
    <cellStyle name="Dziesietny [0]_Invoices2001Slovakia_01_Nha so 1_Dien_bieu tong hop lai kh von 2011 gui phong TH-KTDN_Ban BTDD TDC" xfId="4218"/>
    <cellStyle name="Dziesiętny [0]_Invoices2001Slovakia_01_Nha so 1_Dien_bieu tong hop lai kh von 2011 gui phong TH-KTDN_Ban BTDD TDC" xfId="4219"/>
    <cellStyle name="Dziesietny [0]_Invoices2001Slovakia_01_Nha so 1_Dien_bieu tong hop lai kh von 2011 gui phong TH-KTDN_Bieu 1+3+5+6+9" xfId="4220"/>
    <cellStyle name="Dziesiętny [0]_Invoices2001Slovakia_01_Nha so 1_Dien_bieu tong hop lai kh von 2011 gui phong TH-KTDN_Bieu 1+3+5+6+9" xfId="4221"/>
    <cellStyle name="Dziesietny [0]_Invoices2001Slovakia_01_Nha so 1_Dien_bieu tong hop lai kh von 2011 gui phong TH-KTDN_Bieu 1+3+5+6+9_Kế hoạch 2013 T1-2014" xfId="4222"/>
    <cellStyle name="Dziesiętny [0]_Invoices2001Slovakia_01_Nha so 1_Dien_bieu tong hop lai kh von 2011 gui phong TH-KTDN_Bieu 1+3+5+6+9_Kế hoạch 2013 T1-2014" xfId="4223"/>
    <cellStyle name="Dziesietny [0]_Invoices2001Slovakia_01_Nha so 1_Dien_bieu tong hop lai kh von 2011 gui phong TH-KTDN_Kế hoạch 2013 T1-2014" xfId="4224"/>
    <cellStyle name="Dziesiętny [0]_Invoices2001Slovakia_01_Nha so 1_Dien_bieu tong hop lai kh von 2011 gui phong TH-KTDN_Kế hoạch 2013 T1-2014" xfId="4225"/>
    <cellStyle name="Dziesietny [0]_Invoices2001Slovakia_01_Nha so 1_Dien_Book1" xfId="4226"/>
    <cellStyle name="Dziesiętny [0]_Invoices2001Slovakia_01_Nha so 1_Dien_Book1" xfId="4227"/>
    <cellStyle name="Dziesietny [0]_Invoices2001Slovakia_01_Nha so 1_Dien_Book1_Ban BTDD TDC" xfId="4228"/>
    <cellStyle name="Dziesiętny [0]_Invoices2001Slovakia_01_Nha so 1_Dien_Book1_Ban BTDD TDC" xfId="4229"/>
    <cellStyle name="Dziesietny [0]_Invoices2001Slovakia_01_Nha so 1_Dien_Book1_Ke hoach 2010 (theo doi 11-8-2010)" xfId="4230"/>
    <cellStyle name="Dziesiętny [0]_Invoices2001Slovakia_01_Nha so 1_Dien_Book1_Ke hoach 2010 (theo doi 11-8-2010)" xfId="4231"/>
    <cellStyle name="Dziesietny [0]_Invoices2001Slovakia_01_Nha so 1_Dien_Book1_Ke hoach 2010 (theo doi 11-8-2010)_Ban BTDD TDC" xfId="4232"/>
    <cellStyle name="Dziesiętny [0]_Invoices2001Slovakia_01_Nha so 1_Dien_Book1_Ke hoach 2010 (theo doi 11-8-2010)_Ban BTDD TDC" xfId="4233"/>
    <cellStyle name="Dziesietny [0]_Invoices2001Slovakia_01_Nha so 1_Dien_Book1_Ke hoach 2010 (theo doi 11-8-2010)_Bieu 1+3+5+6+9" xfId="4234"/>
    <cellStyle name="Dziesiętny [0]_Invoices2001Slovakia_01_Nha so 1_Dien_Book1_Ke hoach 2010 (theo doi 11-8-2010)_Bieu 1+3+5+6+9" xfId="4235"/>
    <cellStyle name="Dziesietny [0]_Invoices2001Slovakia_01_Nha so 1_Dien_Book1_Ke hoach 2010 (theo doi 11-8-2010)_Bieu 1+3+5+6+9_Kế hoạch 2013 T1-2014" xfId="4236"/>
    <cellStyle name="Dziesiętny [0]_Invoices2001Slovakia_01_Nha so 1_Dien_Book1_Ke hoach 2010 (theo doi 11-8-2010)_Bieu 1+3+5+6+9_Kế hoạch 2013 T1-2014" xfId="4237"/>
    <cellStyle name="Dziesietny [0]_Invoices2001Slovakia_01_Nha so 1_Dien_Book1_Ke hoach 2010 (theo doi 11-8-2010)_Kế hoạch 2013 T1-2014" xfId="4238"/>
    <cellStyle name="Dziesiętny [0]_Invoices2001Slovakia_01_Nha so 1_Dien_Book1_Ke hoach 2010 (theo doi 11-8-2010)_Kế hoạch 2013 T1-2014" xfId="4239"/>
    <cellStyle name="Dziesietny [0]_Invoices2001Slovakia_01_Nha so 1_Dien_Book1_Kế hoạch 2013 T1-2014" xfId="4240"/>
    <cellStyle name="Dziesiętny [0]_Invoices2001Slovakia_01_Nha so 1_Dien_Book1_Kế hoạch 2013 T1-2014" xfId="4241"/>
    <cellStyle name="Dziesietny [0]_Invoices2001Slovakia_01_Nha so 1_Dien_Book1_ke hoach dau thau 30-6-2010" xfId="4242"/>
    <cellStyle name="Dziesiętny [0]_Invoices2001Slovakia_01_Nha so 1_Dien_Book1_ke hoach dau thau 30-6-2010" xfId="4243"/>
    <cellStyle name="Dziesietny [0]_Invoices2001Slovakia_01_Nha so 1_Dien_Book1_ke hoach dau thau 30-6-2010_Ban BTDD TDC" xfId="4244"/>
    <cellStyle name="Dziesiętny [0]_Invoices2001Slovakia_01_Nha so 1_Dien_Book1_ke hoach dau thau 30-6-2010_Ban BTDD TDC" xfId="4245"/>
    <cellStyle name="Dziesietny [0]_Invoices2001Slovakia_01_Nha so 1_Dien_Book1_ke hoach dau thau 30-6-2010_Bieu 1+3+5+6+9" xfId="4246"/>
    <cellStyle name="Dziesiętny [0]_Invoices2001Slovakia_01_Nha so 1_Dien_Book1_ke hoach dau thau 30-6-2010_Bieu 1+3+5+6+9" xfId="4247"/>
    <cellStyle name="Dziesietny [0]_Invoices2001Slovakia_01_Nha so 1_Dien_Book1_ke hoach dau thau 30-6-2010_Bieu 1+3+5+6+9_Kế hoạch 2013 T1-2014" xfId="4248"/>
    <cellStyle name="Dziesiętny [0]_Invoices2001Slovakia_01_Nha so 1_Dien_Book1_ke hoach dau thau 30-6-2010_Bieu 1+3+5+6+9_Kế hoạch 2013 T1-2014" xfId="4249"/>
    <cellStyle name="Dziesietny [0]_Invoices2001Slovakia_01_Nha so 1_Dien_Book1_ke hoach dau thau 30-6-2010_Kế hoạch 2013 T1-2014" xfId="4250"/>
    <cellStyle name="Dziesiętny [0]_Invoices2001Slovakia_01_Nha so 1_Dien_Book1_ke hoach dau thau 30-6-2010_Kế hoạch 2013 T1-2014" xfId="4251"/>
    <cellStyle name="Dziesietny [0]_Invoices2001Slovakia_01_Nha so 1_Dien_Book1_KH 2012 (T3-2013)" xfId="4252"/>
    <cellStyle name="Dziesiętny [0]_Invoices2001Slovakia_01_Nha so 1_Dien_Book1_KH 2012 (T3-2013)" xfId="4253"/>
    <cellStyle name="Dziesietny [0]_Invoices2001Slovakia_01_Nha so 1_Dien_Book1_KH 2012 (T3-2013)_Kế hoạch 2013 T1-2014" xfId="4254"/>
    <cellStyle name="Dziesiętny [0]_Invoices2001Slovakia_01_Nha so 1_Dien_Book1_KH 2012 (T3-2013)_Kế hoạch 2013 T1-2014" xfId="4255"/>
    <cellStyle name="Dziesietny [0]_Invoices2001Slovakia_01_Nha so 1_Dien_Book1_VB Di den 2013" xfId="4256"/>
    <cellStyle name="Dziesiętny [0]_Invoices2001Slovakia_01_Nha so 1_Dien_Book1_VB Di den 2013" xfId="4257"/>
    <cellStyle name="Dziesietny [0]_Invoices2001Slovakia_01_Nha so 1_Dien_Copy of KH PHAN BO VON ĐỐI ỨNG NAM 2011 (30 TY phuong án gop WB)" xfId="4258"/>
    <cellStyle name="Dziesiętny [0]_Invoices2001Slovakia_01_Nha so 1_Dien_Copy of KH PHAN BO VON ĐỐI ỨNG NAM 2011 (30 TY phuong án gop WB)" xfId="4259"/>
    <cellStyle name="Dziesietny [0]_Invoices2001Slovakia_01_Nha so 1_Dien_Copy of KH PHAN BO VON ĐỐI ỨNG NAM 2011 (30 TY phuong án gop WB)_Ban BTDD TDC" xfId="4260"/>
    <cellStyle name="Dziesiętny [0]_Invoices2001Slovakia_01_Nha so 1_Dien_Copy of KH PHAN BO VON ĐỐI ỨNG NAM 2011 (30 TY phuong án gop WB)_Ban BTDD TDC" xfId="4261"/>
    <cellStyle name="Dziesietny [0]_Invoices2001Slovakia_01_Nha so 1_Dien_Copy of KH PHAN BO VON ĐỐI ỨNG NAM 2011 (30 TY phuong án gop WB)_Bieu 1+3+5+6+9" xfId="4262"/>
    <cellStyle name="Dziesiętny [0]_Invoices2001Slovakia_01_Nha so 1_Dien_Copy of KH PHAN BO VON ĐỐI ỨNG NAM 2011 (30 TY phuong án gop WB)_Bieu 1+3+5+6+9" xfId="4263"/>
    <cellStyle name="Dziesietny [0]_Invoices2001Slovakia_01_Nha so 1_Dien_Copy of KH PHAN BO VON ĐỐI ỨNG NAM 2011 (30 TY phuong án gop WB)_Bieu 1+3+5+6+9_Kế hoạch 2013 T1-2014" xfId="4264"/>
    <cellStyle name="Dziesiętny [0]_Invoices2001Slovakia_01_Nha so 1_Dien_Copy of KH PHAN BO VON ĐỐI ỨNG NAM 2011 (30 TY phuong án gop WB)_Bieu 1+3+5+6+9_Kế hoạch 2013 T1-2014" xfId="4265"/>
    <cellStyle name="Dziesietny [0]_Invoices2001Slovakia_01_Nha so 1_Dien_Copy of KH PHAN BO VON ĐỐI ỨNG NAM 2011 (30 TY phuong án gop WB)_Kế hoạch 2013 T1-2014" xfId="4266"/>
    <cellStyle name="Dziesiętny [0]_Invoices2001Slovakia_01_Nha so 1_Dien_Copy of KH PHAN BO VON ĐỐI ỨNG NAM 2011 (30 TY phuong án gop WB)_Kế hoạch 2013 T1-2014" xfId="4267"/>
    <cellStyle name="Dziesietny [0]_Invoices2001Slovakia_01_Nha so 1_Dien_DTTD chieng chan Tham lai 29-9-2009" xfId="4268"/>
    <cellStyle name="Dziesiętny [0]_Invoices2001Slovakia_01_Nha so 1_Dien_DTTD chieng chan Tham lai 29-9-2009" xfId="4269"/>
    <cellStyle name="Dziesietny [0]_Invoices2001Slovakia_01_Nha so 1_Dien_DTTD chieng chan Tham lai 29-9-2009_Ban BTDD TDC" xfId="4270"/>
    <cellStyle name="Dziesiętny [0]_Invoices2001Slovakia_01_Nha so 1_Dien_DTTD chieng chan Tham lai 29-9-2009_Ban BTDD TDC" xfId="4271"/>
    <cellStyle name="Dziesietny [0]_Invoices2001Slovakia_01_Nha so 1_Dien_DTTD chieng chan Tham lai 29-9-2009_Bieu 1+3+5+6+9" xfId="4272"/>
    <cellStyle name="Dziesiętny [0]_Invoices2001Slovakia_01_Nha so 1_Dien_DTTD chieng chan Tham lai 29-9-2009_Bieu 1+3+5+6+9" xfId="4273"/>
    <cellStyle name="Dziesietny [0]_Invoices2001Slovakia_01_Nha so 1_Dien_DTTD chieng chan Tham lai 29-9-2009_Bieu 1+3+5+6+9_Kế hoạch 2013 T1-2014" xfId="4274"/>
    <cellStyle name="Dziesiętny [0]_Invoices2001Slovakia_01_Nha so 1_Dien_DTTD chieng chan Tham lai 29-9-2009_Bieu 1+3+5+6+9_Kế hoạch 2013 T1-2014" xfId="4275"/>
    <cellStyle name="Dziesietny [0]_Invoices2001Slovakia_01_Nha so 1_Dien_DTTD chieng chan Tham lai 29-9-2009_Kế hoạch 2013 T1-2014" xfId="4276"/>
    <cellStyle name="Dziesiętny [0]_Invoices2001Slovakia_01_Nha so 1_Dien_DTTD chieng chan Tham lai 29-9-2009_Kế hoạch 2013 T1-2014" xfId="4277"/>
    <cellStyle name="Dziesietny [0]_Invoices2001Slovakia_01_Nha so 1_Dien_Du toan nuoc San Thang (GD2)" xfId="4278"/>
    <cellStyle name="Dziesiętny [0]_Invoices2001Slovakia_01_Nha so 1_Dien_Du toan nuoc San Thang (GD2)" xfId="4279"/>
    <cellStyle name="Dziesietny [0]_Invoices2001Slovakia_01_Nha so 1_Dien_Du toan nuoc San Thang (GD2)_Ban BTDD TDC" xfId="4280"/>
    <cellStyle name="Dziesiętny [0]_Invoices2001Slovakia_01_Nha so 1_Dien_Du toan nuoc San Thang (GD2)_Ban BTDD TDC" xfId="4281"/>
    <cellStyle name="Dziesietny [0]_Invoices2001Slovakia_01_Nha so 1_Dien_Du toan nuoc San Thang (GD2)_Kế hoạch 2013 T1-2014" xfId="4282"/>
    <cellStyle name="Dziesiętny [0]_Invoices2001Slovakia_01_Nha so 1_Dien_Du toan nuoc San Thang (GD2)_Kế hoạch 2013 T1-2014" xfId="4283"/>
    <cellStyle name="Dziesietny [0]_Invoices2001Slovakia_01_Nha so 1_Dien_Du toan nuoc San Thang (GD2)_KH 2012 (T3-2013)" xfId="4284"/>
    <cellStyle name="Dziesiętny [0]_Invoices2001Slovakia_01_Nha so 1_Dien_Du toan nuoc San Thang (GD2)_KH 2012 (T3-2013)" xfId="4285"/>
    <cellStyle name="Dziesietny [0]_Invoices2001Slovakia_01_Nha so 1_Dien_Du toan nuoc San Thang (GD2)_KH 2012 (T3-2013)_Kế hoạch 2013 T1-2014" xfId="4286"/>
    <cellStyle name="Dziesiętny [0]_Invoices2001Slovakia_01_Nha so 1_Dien_Du toan nuoc San Thang (GD2)_KH 2012 (T3-2013)_Kế hoạch 2013 T1-2014" xfId="4287"/>
    <cellStyle name="Dziesietny [0]_Invoices2001Slovakia_01_Nha so 1_Dien_Ke hoach 2010 (theo doi 11-8-2010)" xfId="4288"/>
    <cellStyle name="Dziesiętny [0]_Invoices2001Slovakia_01_Nha so 1_Dien_Ke hoach 2010 (theo doi 11-8-2010)" xfId="4289"/>
    <cellStyle name="Dziesietny [0]_Invoices2001Slovakia_01_Nha so 1_Dien_Ke hoach 2010 (theo doi 11-8-2010)_Ban BTDD TDC" xfId="4290"/>
    <cellStyle name="Dziesiętny [0]_Invoices2001Slovakia_01_Nha so 1_Dien_Ke hoach 2010 (theo doi 11-8-2010)_Ban BTDD TDC" xfId="4291"/>
    <cellStyle name="Dziesietny [0]_Invoices2001Slovakia_01_Nha so 1_Dien_Ke hoach 2010 (theo doi 11-8-2010)_Kế hoạch 2013 T1-2014" xfId="4292"/>
    <cellStyle name="Dziesiętny [0]_Invoices2001Slovakia_01_Nha so 1_Dien_Ke hoach 2010 (theo doi 11-8-2010)_Kế hoạch 2013 T1-2014" xfId="4293"/>
    <cellStyle name="Dziesietny [0]_Invoices2001Slovakia_01_Nha so 1_Dien_Ke hoach 2010 (theo doi 11-8-2010)_KH 2012 (T3-2013)" xfId="4294"/>
    <cellStyle name="Dziesiętny [0]_Invoices2001Slovakia_01_Nha so 1_Dien_Ke hoach 2010 (theo doi 11-8-2010)_KH 2012 (T3-2013)" xfId="4295"/>
    <cellStyle name="Dziesietny [0]_Invoices2001Slovakia_01_Nha so 1_Dien_Ke hoach 2010 (theo doi 11-8-2010)_KH 2012 (T3-2013)_Kế hoạch 2013 T1-2014" xfId="4296"/>
    <cellStyle name="Dziesiętny [0]_Invoices2001Slovakia_01_Nha so 1_Dien_Ke hoach 2010 (theo doi 11-8-2010)_KH 2012 (T3-2013)_Kế hoạch 2013 T1-2014" xfId="4297"/>
    <cellStyle name="Dziesietny [0]_Invoices2001Slovakia_01_Nha so 1_Dien_Kế hoạch 2013 T1-2014" xfId="4298"/>
    <cellStyle name="Dziesiętny [0]_Invoices2001Slovakia_01_Nha so 1_Dien_Kế hoạch 2013 T1-2014" xfId="4299"/>
    <cellStyle name="Dziesietny [0]_Invoices2001Slovakia_01_Nha so 1_Dien_ke hoach dau thau 30-6-2010" xfId="4300"/>
    <cellStyle name="Dziesiętny [0]_Invoices2001Slovakia_01_Nha so 1_Dien_ke hoach dau thau 30-6-2010" xfId="4301"/>
    <cellStyle name="Dziesietny [0]_Invoices2001Slovakia_01_Nha so 1_Dien_ke hoach dau thau 30-6-2010_Ban BTDD TDC" xfId="4302"/>
    <cellStyle name="Dziesiętny [0]_Invoices2001Slovakia_01_Nha so 1_Dien_ke hoach dau thau 30-6-2010_Ban BTDD TDC" xfId="4303"/>
    <cellStyle name="Dziesietny [0]_Invoices2001Slovakia_01_Nha so 1_Dien_ke hoach dau thau 30-6-2010_Kế hoạch 2013 T1-2014" xfId="4304"/>
    <cellStyle name="Dziesiętny [0]_Invoices2001Slovakia_01_Nha so 1_Dien_ke hoach dau thau 30-6-2010_Kế hoạch 2013 T1-2014" xfId="4305"/>
    <cellStyle name="Dziesietny [0]_Invoices2001Slovakia_01_Nha so 1_Dien_ke hoach dau thau 30-6-2010_KH 2012 (T3-2013)" xfId="4306"/>
    <cellStyle name="Dziesiętny [0]_Invoices2001Slovakia_01_Nha so 1_Dien_ke hoach dau thau 30-6-2010_KH 2012 (T3-2013)" xfId="4307"/>
    <cellStyle name="Dziesietny [0]_Invoices2001Slovakia_01_Nha so 1_Dien_ke hoach dau thau 30-6-2010_KH 2012 (T3-2013)_Kế hoạch 2013 T1-2014" xfId="4308"/>
    <cellStyle name="Dziesiętny [0]_Invoices2001Slovakia_01_Nha so 1_Dien_ke hoach dau thau 30-6-2010_KH 2012 (T3-2013)_Kế hoạch 2013 T1-2014" xfId="4309"/>
    <cellStyle name="Dziesietny [0]_Invoices2001Slovakia_01_Nha so 1_Dien_KH 2012 (T3-2013)" xfId="4310"/>
    <cellStyle name="Dziesiętny [0]_Invoices2001Slovakia_01_Nha so 1_Dien_KH 2012 (T3-2013)" xfId="4311"/>
    <cellStyle name="Dziesietny [0]_Invoices2001Slovakia_01_Nha so 1_Dien_KH 2012 (T3-2013)_Kế hoạch 2013 T1-2014" xfId="4312"/>
    <cellStyle name="Dziesiętny [0]_Invoices2001Slovakia_01_Nha so 1_Dien_KH 2012 (T3-2013)_Kế hoạch 2013 T1-2014" xfId="4313"/>
    <cellStyle name="Dziesietny [0]_Invoices2001Slovakia_01_Nha so 1_Dien_KH Von 2012 gui BKH 1" xfId="4314"/>
    <cellStyle name="Dziesiętny [0]_Invoices2001Slovakia_01_Nha so 1_Dien_KH Von 2012 gui BKH 1" xfId="4315"/>
    <cellStyle name="Dziesietny [0]_Invoices2001Slovakia_01_Nha so 1_Dien_KH Von 2012 gui BKH 1_Ban BTDD TDC" xfId="4316"/>
    <cellStyle name="Dziesiętny [0]_Invoices2001Slovakia_01_Nha so 1_Dien_KH Von 2012 gui BKH 1_Ban BTDD TDC" xfId="4317"/>
    <cellStyle name="Dziesietny [0]_Invoices2001Slovakia_01_Nha so 1_Dien_KH Von 2012 gui BKH 1_Bieu 1+3+5+6+9" xfId="4318"/>
    <cellStyle name="Dziesiętny [0]_Invoices2001Slovakia_01_Nha so 1_Dien_KH Von 2012 gui BKH 1_Bieu 1+3+5+6+9" xfId="4319"/>
    <cellStyle name="Dziesietny [0]_Invoices2001Slovakia_01_Nha so 1_Dien_KH Von 2012 gui BKH 1_Bieu 1+3+5+6+9_Kế hoạch 2013 T1-2014" xfId="4320"/>
    <cellStyle name="Dziesiętny [0]_Invoices2001Slovakia_01_Nha so 1_Dien_KH Von 2012 gui BKH 1_Bieu 1+3+5+6+9_Kế hoạch 2013 T1-2014" xfId="4321"/>
    <cellStyle name="Dziesietny [0]_Invoices2001Slovakia_01_Nha so 1_Dien_KH Von 2012 gui BKH 1_Kế hoạch 2013 T1-2014" xfId="4322"/>
    <cellStyle name="Dziesiętny [0]_Invoices2001Slovakia_01_Nha so 1_Dien_KH Von 2012 gui BKH 1_Kế hoạch 2013 T1-2014" xfId="4323"/>
    <cellStyle name="Dziesietny [0]_Invoices2001Slovakia_01_Nha so 1_Dien_KQXS" xfId="4324"/>
    <cellStyle name="Dziesiętny [0]_Invoices2001Slovakia_01_Nha so 1_Dien_KQXS" xfId="4325"/>
    <cellStyle name="Dziesietny [0]_Invoices2001Slovakia_01_Nha so 1_Dien_QD ke hoach dau thau" xfId="4326"/>
    <cellStyle name="Dziesiętny [0]_Invoices2001Slovakia_01_Nha so 1_Dien_QD ke hoach dau thau" xfId="4327"/>
    <cellStyle name="Dziesietny [0]_Invoices2001Slovakia_01_Nha so 1_Dien_QD ke hoach dau thau_Ban BTDD TDC" xfId="4328"/>
    <cellStyle name="Dziesiętny [0]_Invoices2001Slovakia_01_Nha so 1_Dien_QD ke hoach dau thau_Ban BTDD TDC" xfId="4329"/>
    <cellStyle name="Dziesietny [0]_Invoices2001Slovakia_01_Nha so 1_Dien_QD ke hoach dau thau_Kế hoạch 2013 T1-2014" xfId="4330"/>
    <cellStyle name="Dziesiętny [0]_Invoices2001Slovakia_01_Nha so 1_Dien_QD ke hoach dau thau_Kế hoạch 2013 T1-2014" xfId="4331"/>
    <cellStyle name="Dziesietny [0]_Invoices2001Slovakia_01_Nha so 1_Dien_QD ke hoach dau thau_KH 2012 (T3-2013)" xfId="4332"/>
    <cellStyle name="Dziesiętny [0]_Invoices2001Slovakia_01_Nha so 1_Dien_QD ke hoach dau thau_KH 2012 (T3-2013)" xfId="4333"/>
    <cellStyle name="Dziesietny [0]_Invoices2001Slovakia_01_Nha so 1_Dien_QD ke hoach dau thau_KH 2012 (T3-2013)_Kế hoạch 2013 T1-2014" xfId="4334"/>
    <cellStyle name="Dziesiętny [0]_Invoices2001Slovakia_01_Nha so 1_Dien_QD ke hoach dau thau_KH 2012 (T3-2013)_Kế hoạch 2013 T1-2014" xfId="4335"/>
    <cellStyle name="Dziesietny [0]_Invoices2001Slovakia_01_Nha so 1_Dien_StartUp" xfId="4336"/>
    <cellStyle name="Dziesiętny [0]_Invoices2001Slovakia_01_Nha so 1_Dien_StartUp" xfId="4337"/>
    <cellStyle name="Dziesietny [0]_Invoices2001Slovakia_01_Nha so 1_Dien_tinh toan hoang ha" xfId="4338"/>
    <cellStyle name="Dziesiętny [0]_Invoices2001Slovakia_01_Nha so 1_Dien_tinh toan hoang ha" xfId="4339"/>
    <cellStyle name="Dziesietny [0]_Invoices2001Slovakia_01_Nha so 1_Dien_tinh toan hoang ha_Ban BTDD TDC" xfId="4340"/>
    <cellStyle name="Dziesiętny [0]_Invoices2001Slovakia_01_Nha so 1_Dien_tinh toan hoang ha_Ban BTDD TDC" xfId="4341"/>
    <cellStyle name="Dziesietny [0]_Invoices2001Slovakia_01_Nha so 1_Dien_tinh toan hoang ha_Kế hoạch 2013 T1-2014" xfId="4342"/>
    <cellStyle name="Dziesiętny [0]_Invoices2001Slovakia_01_Nha so 1_Dien_tinh toan hoang ha_Kế hoạch 2013 T1-2014" xfId="4343"/>
    <cellStyle name="Dziesietny [0]_Invoices2001Slovakia_01_Nha so 1_Dien_tinh toan hoang ha_KH 2012 (T3-2013)" xfId="4344"/>
    <cellStyle name="Dziesiętny [0]_Invoices2001Slovakia_01_Nha so 1_Dien_tinh toan hoang ha_KH 2012 (T3-2013)" xfId="4345"/>
    <cellStyle name="Dziesietny [0]_Invoices2001Slovakia_01_Nha so 1_Dien_tinh toan hoang ha_KH 2012 (T3-2013)_Kế hoạch 2013 T1-2014" xfId="4346"/>
    <cellStyle name="Dziesiętny [0]_Invoices2001Slovakia_01_Nha so 1_Dien_tinh toan hoang ha_KH 2012 (T3-2013)_Kế hoạch 2013 T1-2014" xfId="4347"/>
    <cellStyle name="Dziesietny [0]_Invoices2001Slovakia_01_Nha so 1_Dien_Tong von ĐTPT" xfId="4348"/>
    <cellStyle name="Dziesiętny [0]_Invoices2001Slovakia_01_Nha so 1_Dien_Tong von ĐTPT" xfId="4349"/>
    <cellStyle name="Dziesietny [0]_Invoices2001Slovakia_01_Nha so 1_Dien_Tong von ĐTPT_Ban BTDD TDC" xfId="4350"/>
    <cellStyle name="Dziesiętny [0]_Invoices2001Slovakia_01_Nha so 1_Dien_Tong von ĐTPT_Ban BTDD TDC" xfId="4351"/>
    <cellStyle name="Dziesietny [0]_Invoices2001Slovakia_01_Nha so 1_Dien_Tong von ĐTPT_Kế hoạch 2013 T1-2014" xfId="4352"/>
    <cellStyle name="Dziesiętny [0]_Invoices2001Slovakia_01_Nha so 1_Dien_Tong von ĐTPT_Kế hoạch 2013 T1-2014" xfId="4353"/>
    <cellStyle name="Dziesietny [0]_Invoices2001Slovakia_01_Nha so 1_Dien_Tong von ĐTPT_KH 2012 (T3-2013)" xfId="4354"/>
    <cellStyle name="Dziesiętny [0]_Invoices2001Slovakia_01_Nha so 1_Dien_Tong von ĐTPT_KH 2012 (T3-2013)" xfId="4355"/>
    <cellStyle name="Dziesietny [0]_Invoices2001Slovakia_01_Nha so 1_Dien_Tong von ĐTPT_KH 2012 (T3-2013)_Kế hoạch 2013 T1-2014" xfId="4356"/>
    <cellStyle name="Dziesiętny [0]_Invoices2001Slovakia_01_Nha so 1_Dien_Tong von ĐTPT_KH 2012 (T3-2013)_Kế hoạch 2013 T1-2014" xfId="4357"/>
    <cellStyle name="Dziesietny [0]_Invoices2001Slovakia_05-12  KH trung han 2016-2020 - Liem Thinh edited" xfId="4358"/>
    <cellStyle name="Dziesiętny [0]_Invoices2001Slovakia_05-12  KH trung han 2016-2020 - Liem Thinh edited" xfId="4359"/>
    <cellStyle name="Dziesietny [0]_Invoices2001Slovakia_10_Nha so 10_Dien1" xfId="4360"/>
    <cellStyle name="Dziesiętny [0]_Invoices2001Slovakia_10_Nha so 10_Dien1" xfId="4361"/>
    <cellStyle name="Dziesietny [0]_Invoices2001Slovakia_10_Nha so 10_Dien1_Ban BTDD TDC" xfId="4362"/>
    <cellStyle name="Dziesiętny [0]_Invoices2001Slovakia_10_Nha so 10_Dien1_Ban BTDD TDC" xfId="4363"/>
    <cellStyle name="Dziesietny [0]_Invoices2001Slovakia_10_Nha so 10_Dien1_bieu ke hoach dau thau" xfId="4364"/>
    <cellStyle name="Dziesiętny [0]_Invoices2001Slovakia_10_Nha so 10_Dien1_bieu ke hoach dau thau" xfId="4365"/>
    <cellStyle name="Dziesietny [0]_Invoices2001Slovakia_10_Nha so 10_Dien1_bieu ke hoach dau thau truong mam non SKH" xfId="4366"/>
    <cellStyle name="Dziesiętny [0]_Invoices2001Slovakia_10_Nha so 10_Dien1_bieu ke hoach dau thau truong mam non SKH" xfId="4367"/>
    <cellStyle name="Dziesietny [0]_Invoices2001Slovakia_10_Nha so 10_Dien1_bieu ke hoach dau thau truong mam non SKH_Ban BTDD TDC" xfId="4368"/>
    <cellStyle name="Dziesiętny [0]_Invoices2001Slovakia_10_Nha so 10_Dien1_bieu ke hoach dau thau truong mam non SKH_Ban BTDD TDC" xfId="4369"/>
    <cellStyle name="Dziesietny [0]_Invoices2001Slovakia_10_Nha so 10_Dien1_bieu ke hoach dau thau truong mam non SKH_Kế hoạch 2013 T1-2014" xfId="4370"/>
    <cellStyle name="Dziesiętny [0]_Invoices2001Slovakia_10_Nha so 10_Dien1_bieu ke hoach dau thau truong mam non SKH_Kế hoạch 2013 T1-2014" xfId="4371"/>
    <cellStyle name="Dziesietny [0]_Invoices2001Slovakia_10_Nha so 10_Dien1_bieu ke hoach dau thau truong mam non SKH_KH 2012 (T3-2013)" xfId="4372"/>
    <cellStyle name="Dziesiętny [0]_Invoices2001Slovakia_10_Nha so 10_Dien1_bieu ke hoach dau thau truong mam non SKH_KH 2012 (T3-2013)" xfId="4373"/>
    <cellStyle name="Dziesietny [0]_Invoices2001Slovakia_10_Nha so 10_Dien1_bieu ke hoach dau thau truong mam non SKH_KH 2012 (T3-2013)_Kế hoạch 2013 T1-2014" xfId="4374"/>
    <cellStyle name="Dziesiętny [0]_Invoices2001Slovakia_10_Nha so 10_Dien1_bieu ke hoach dau thau truong mam non SKH_KH 2012 (T3-2013)_Kế hoạch 2013 T1-2014" xfId="4375"/>
    <cellStyle name="Dziesietny [0]_Invoices2001Slovakia_10_Nha so 10_Dien1_bieu ke hoach dau thau_Ban BTDD TDC" xfId="4376"/>
    <cellStyle name="Dziesiętny [0]_Invoices2001Slovakia_10_Nha so 10_Dien1_bieu ke hoach dau thau_Ban BTDD TDC" xfId="4377"/>
    <cellStyle name="Dziesietny [0]_Invoices2001Slovakia_10_Nha so 10_Dien1_bieu ke hoach dau thau_Kế hoạch 2013 T1-2014" xfId="4378"/>
    <cellStyle name="Dziesiętny [0]_Invoices2001Slovakia_10_Nha so 10_Dien1_bieu ke hoach dau thau_Kế hoạch 2013 T1-2014" xfId="4379"/>
    <cellStyle name="Dziesietny [0]_Invoices2001Slovakia_10_Nha so 10_Dien1_bieu ke hoach dau thau_KH 2012 (T3-2013)" xfId="4380"/>
    <cellStyle name="Dziesiętny [0]_Invoices2001Slovakia_10_Nha so 10_Dien1_bieu ke hoach dau thau_KH 2012 (T3-2013)" xfId="4381"/>
    <cellStyle name="Dziesietny [0]_Invoices2001Slovakia_10_Nha so 10_Dien1_bieu ke hoach dau thau_KH 2012 (T3-2013)_Kế hoạch 2013 T1-2014" xfId="4382"/>
    <cellStyle name="Dziesiętny [0]_Invoices2001Slovakia_10_Nha so 10_Dien1_bieu ke hoach dau thau_KH 2012 (T3-2013)_Kế hoạch 2013 T1-2014" xfId="4383"/>
    <cellStyle name="Dziesietny [0]_Invoices2001Slovakia_10_Nha so 10_Dien1_bieu tong hop lai kh von 2011 gui phong TH-KTDN" xfId="4384"/>
    <cellStyle name="Dziesiętny [0]_Invoices2001Slovakia_10_Nha so 10_Dien1_bieu tong hop lai kh von 2011 gui phong TH-KTDN" xfId="4385"/>
    <cellStyle name="Dziesietny [0]_Invoices2001Slovakia_10_Nha so 10_Dien1_bieu tong hop lai kh von 2011 gui phong TH-KTDN_Ban BTDD TDC" xfId="4386"/>
    <cellStyle name="Dziesiętny [0]_Invoices2001Slovakia_10_Nha so 10_Dien1_bieu tong hop lai kh von 2011 gui phong TH-KTDN_Ban BTDD TDC" xfId="4387"/>
    <cellStyle name="Dziesietny [0]_Invoices2001Slovakia_10_Nha so 10_Dien1_bieu tong hop lai kh von 2011 gui phong TH-KTDN_Bieu 1+3+5+6+9" xfId="4388"/>
    <cellStyle name="Dziesiętny [0]_Invoices2001Slovakia_10_Nha so 10_Dien1_bieu tong hop lai kh von 2011 gui phong TH-KTDN_Bieu 1+3+5+6+9" xfId="4389"/>
    <cellStyle name="Dziesietny [0]_Invoices2001Slovakia_10_Nha so 10_Dien1_bieu tong hop lai kh von 2011 gui phong TH-KTDN_Bieu 1+3+5+6+9_Kế hoạch 2013 T1-2014" xfId="4390"/>
    <cellStyle name="Dziesiętny [0]_Invoices2001Slovakia_10_Nha so 10_Dien1_bieu tong hop lai kh von 2011 gui phong TH-KTDN_Bieu 1+3+5+6+9_Kế hoạch 2013 T1-2014" xfId="4391"/>
    <cellStyle name="Dziesietny [0]_Invoices2001Slovakia_10_Nha so 10_Dien1_bieu tong hop lai kh von 2011 gui phong TH-KTDN_Kế hoạch 2013 T1-2014" xfId="4392"/>
    <cellStyle name="Dziesiętny [0]_Invoices2001Slovakia_10_Nha so 10_Dien1_bieu tong hop lai kh von 2011 gui phong TH-KTDN_Kế hoạch 2013 T1-2014" xfId="4393"/>
    <cellStyle name="Dziesietny [0]_Invoices2001Slovakia_10_Nha so 10_Dien1_Book1" xfId="4394"/>
    <cellStyle name="Dziesiętny [0]_Invoices2001Slovakia_10_Nha so 10_Dien1_Book1" xfId="4395"/>
    <cellStyle name="Dziesietny [0]_Invoices2001Slovakia_10_Nha so 10_Dien1_Book1_Ban BTDD TDC" xfId="4396"/>
    <cellStyle name="Dziesiętny [0]_Invoices2001Slovakia_10_Nha so 10_Dien1_Book1_Ban BTDD TDC" xfId="4397"/>
    <cellStyle name="Dziesietny [0]_Invoices2001Slovakia_10_Nha so 10_Dien1_Book1_Ke hoach 2010 (theo doi 11-8-2010)" xfId="4398"/>
    <cellStyle name="Dziesiętny [0]_Invoices2001Slovakia_10_Nha so 10_Dien1_Book1_Ke hoach 2010 (theo doi 11-8-2010)" xfId="4399"/>
    <cellStyle name="Dziesietny [0]_Invoices2001Slovakia_10_Nha so 10_Dien1_Book1_Ke hoach 2010 (theo doi 11-8-2010)_Ban BTDD TDC" xfId="4400"/>
    <cellStyle name="Dziesiętny [0]_Invoices2001Slovakia_10_Nha so 10_Dien1_Book1_Ke hoach 2010 (theo doi 11-8-2010)_Ban BTDD TDC" xfId="4401"/>
    <cellStyle name="Dziesietny [0]_Invoices2001Slovakia_10_Nha so 10_Dien1_Book1_Ke hoach 2010 (theo doi 11-8-2010)_Bieu 1+3+5+6+9" xfId="4402"/>
    <cellStyle name="Dziesiętny [0]_Invoices2001Slovakia_10_Nha so 10_Dien1_Book1_Ke hoach 2010 (theo doi 11-8-2010)_Bieu 1+3+5+6+9" xfId="4403"/>
    <cellStyle name="Dziesietny [0]_Invoices2001Slovakia_10_Nha so 10_Dien1_Book1_Ke hoach 2010 (theo doi 11-8-2010)_Bieu 1+3+5+6+9_Kế hoạch 2013 T1-2014" xfId="4404"/>
    <cellStyle name="Dziesiętny [0]_Invoices2001Slovakia_10_Nha so 10_Dien1_Book1_Ke hoach 2010 (theo doi 11-8-2010)_Bieu 1+3+5+6+9_Kế hoạch 2013 T1-2014" xfId="4405"/>
    <cellStyle name="Dziesietny [0]_Invoices2001Slovakia_10_Nha so 10_Dien1_Book1_Ke hoach 2010 (theo doi 11-8-2010)_Kế hoạch 2013 T1-2014" xfId="4406"/>
    <cellStyle name="Dziesiętny [0]_Invoices2001Slovakia_10_Nha so 10_Dien1_Book1_Ke hoach 2010 (theo doi 11-8-2010)_Kế hoạch 2013 T1-2014" xfId="4407"/>
    <cellStyle name="Dziesietny [0]_Invoices2001Slovakia_10_Nha so 10_Dien1_Book1_Kế hoạch 2013 T1-2014" xfId="4408"/>
    <cellStyle name="Dziesiętny [0]_Invoices2001Slovakia_10_Nha so 10_Dien1_Book1_Kế hoạch 2013 T1-2014" xfId="4409"/>
    <cellStyle name="Dziesietny [0]_Invoices2001Slovakia_10_Nha so 10_Dien1_Book1_ke hoach dau thau 30-6-2010" xfId="4410"/>
    <cellStyle name="Dziesiętny [0]_Invoices2001Slovakia_10_Nha so 10_Dien1_Book1_ke hoach dau thau 30-6-2010" xfId="4411"/>
    <cellStyle name="Dziesietny [0]_Invoices2001Slovakia_10_Nha so 10_Dien1_Book1_ke hoach dau thau 30-6-2010_Ban BTDD TDC" xfId="4412"/>
    <cellStyle name="Dziesiętny [0]_Invoices2001Slovakia_10_Nha so 10_Dien1_Book1_ke hoach dau thau 30-6-2010_Ban BTDD TDC" xfId="4413"/>
    <cellStyle name="Dziesietny [0]_Invoices2001Slovakia_10_Nha so 10_Dien1_Book1_ke hoach dau thau 30-6-2010_Bieu 1+3+5+6+9" xfId="4414"/>
    <cellStyle name="Dziesiętny [0]_Invoices2001Slovakia_10_Nha so 10_Dien1_Book1_ke hoach dau thau 30-6-2010_Bieu 1+3+5+6+9" xfId="4415"/>
    <cellStyle name="Dziesietny [0]_Invoices2001Slovakia_10_Nha so 10_Dien1_Book1_ke hoach dau thau 30-6-2010_Bieu 1+3+5+6+9_Kế hoạch 2013 T1-2014" xfId="4416"/>
    <cellStyle name="Dziesiętny [0]_Invoices2001Slovakia_10_Nha so 10_Dien1_Book1_ke hoach dau thau 30-6-2010_Bieu 1+3+5+6+9_Kế hoạch 2013 T1-2014" xfId="4417"/>
    <cellStyle name="Dziesietny [0]_Invoices2001Slovakia_10_Nha so 10_Dien1_Book1_ke hoach dau thau 30-6-2010_Kế hoạch 2013 T1-2014" xfId="4418"/>
    <cellStyle name="Dziesiętny [0]_Invoices2001Slovakia_10_Nha so 10_Dien1_Book1_ke hoach dau thau 30-6-2010_Kế hoạch 2013 T1-2014" xfId="4419"/>
    <cellStyle name="Dziesietny [0]_Invoices2001Slovakia_10_Nha so 10_Dien1_Book1_KH 2012 (T3-2013)" xfId="4420"/>
    <cellStyle name="Dziesiętny [0]_Invoices2001Slovakia_10_Nha so 10_Dien1_Book1_KH 2012 (T3-2013)" xfId="4421"/>
    <cellStyle name="Dziesietny [0]_Invoices2001Slovakia_10_Nha so 10_Dien1_Book1_KH 2012 (T3-2013)_Kế hoạch 2013 T1-2014" xfId="4422"/>
    <cellStyle name="Dziesiętny [0]_Invoices2001Slovakia_10_Nha so 10_Dien1_Book1_KH 2012 (T3-2013)_Kế hoạch 2013 T1-2014" xfId="4423"/>
    <cellStyle name="Dziesietny [0]_Invoices2001Slovakia_10_Nha so 10_Dien1_Book1_VB Di den 2013" xfId="4424"/>
    <cellStyle name="Dziesiętny [0]_Invoices2001Slovakia_10_Nha so 10_Dien1_Book1_VB Di den 2013" xfId="4425"/>
    <cellStyle name="Dziesietny [0]_Invoices2001Slovakia_10_Nha so 10_Dien1_Copy of KH PHAN BO VON ĐỐI ỨNG NAM 2011 (30 TY phuong án gop WB)" xfId="4426"/>
    <cellStyle name="Dziesiętny [0]_Invoices2001Slovakia_10_Nha so 10_Dien1_Copy of KH PHAN BO VON ĐỐI ỨNG NAM 2011 (30 TY phuong án gop WB)" xfId="4427"/>
    <cellStyle name="Dziesietny [0]_Invoices2001Slovakia_10_Nha so 10_Dien1_Copy of KH PHAN BO VON ĐỐI ỨNG NAM 2011 (30 TY phuong án gop WB)_Ban BTDD TDC" xfId="4428"/>
    <cellStyle name="Dziesiętny [0]_Invoices2001Slovakia_10_Nha so 10_Dien1_Copy of KH PHAN BO VON ĐỐI ỨNG NAM 2011 (30 TY phuong án gop WB)_Ban BTDD TDC" xfId="4429"/>
    <cellStyle name="Dziesietny [0]_Invoices2001Slovakia_10_Nha so 10_Dien1_Copy of KH PHAN BO VON ĐỐI ỨNG NAM 2011 (30 TY phuong án gop WB)_Bieu 1+3+5+6+9" xfId="4430"/>
    <cellStyle name="Dziesiętny [0]_Invoices2001Slovakia_10_Nha so 10_Dien1_Copy of KH PHAN BO VON ĐỐI ỨNG NAM 2011 (30 TY phuong án gop WB)_Bieu 1+3+5+6+9" xfId="4431"/>
    <cellStyle name="Dziesietny [0]_Invoices2001Slovakia_10_Nha so 10_Dien1_Copy of KH PHAN BO VON ĐỐI ỨNG NAM 2011 (30 TY phuong án gop WB)_Bieu 1+3+5+6+9_Kế hoạch 2013 T1-2014" xfId="4432"/>
    <cellStyle name="Dziesiętny [0]_Invoices2001Slovakia_10_Nha so 10_Dien1_Copy of KH PHAN BO VON ĐỐI ỨNG NAM 2011 (30 TY phuong án gop WB)_Bieu 1+3+5+6+9_Kế hoạch 2013 T1-2014" xfId="4433"/>
    <cellStyle name="Dziesietny [0]_Invoices2001Slovakia_10_Nha so 10_Dien1_Copy of KH PHAN BO VON ĐỐI ỨNG NAM 2011 (30 TY phuong án gop WB)_Kế hoạch 2013 T1-2014" xfId="4434"/>
    <cellStyle name="Dziesiętny [0]_Invoices2001Slovakia_10_Nha so 10_Dien1_Copy of KH PHAN BO VON ĐỐI ỨNG NAM 2011 (30 TY phuong án gop WB)_Kế hoạch 2013 T1-2014" xfId="4435"/>
    <cellStyle name="Dziesietny [0]_Invoices2001Slovakia_10_Nha so 10_Dien1_DTTD chieng chan Tham lai 29-9-2009" xfId="4436"/>
    <cellStyle name="Dziesiętny [0]_Invoices2001Slovakia_10_Nha so 10_Dien1_DTTD chieng chan Tham lai 29-9-2009" xfId="4437"/>
    <cellStyle name="Dziesietny [0]_Invoices2001Slovakia_10_Nha so 10_Dien1_DTTD chieng chan Tham lai 29-9-2009_Ban BTDD TDC" xfId="4438"/>
    <cellStyle name="Dziesiętny [0]_Invoices2001Slovakia_10_Nha so 10_Dien1_DTTD chieng chan Tham lai 29-9-2009_Ban BTDD TDC" xfId="4439"/>
    <cellStyle name="Dziesietny [0]_Invoices2001Slovakia_10_Nha so 10_Dien1_DTTD chieng chan Tham lai 29-9-2009_Bieu 1+3+5+6+9" xfId="4440"/>
    <cellStyle name="Dziesiętny [0]_Invoices2001Slovakia_10_Nha so 10_Dien1_DTTD chieng chan Tham lai 29-9-2009_Bieu 1+3+5+6+9" xfId="4441"/>
    <cellStyle name="Dziesietny [0]_Invoices2001Slovakia_10_Nha so 10_Dien1_DTTD chieng chan Tham lai 29-9-2009_Bieu 1+3+5+6+9_Kế hoạch 2013 T1-2014" xfId="4442"/>
    <cellStyle name="Dziesiętny [0]_Invoices2001Slovakia_10_Nha so 10_Dien1_DTTD chieng chan Tham lai 29-9-2009_Bieu 1+3+5+6+9_Kế hoạch 2013 T1-2014" xfId="4443"/>
    <cellStyle name="Dziesietny [0]_Invoices2001Slovakia_10_Nha so 10_Dien1_DTTD chieng chan Tham lai 29-9-2009_Kế hoạch 2013 T1-2014" xfId="4444"/>
    <cellStyle name="Dziesiętny [0]_Invoices2001Slovakia_10_Nha so 10_Dien1_DTTD chieng chan Tham lai 29-9-2009_Kế hoạch 2013 T1-2014" xfId="4445"/>
    <cellStyle name="Dziesietny [0]_Invoices2001Slovakia_10_Nha so 10_Dien1_Du toan nuoc San Thang (GD2)" xfId="4446"/>
    <cellStyle name="Dziesiętny [0]_Invoices2001Slovakia_10_Nha so 10_Dien1_Du toan nuoc San Thang (GD2)" xfId="4447"/>
    <cellStyle name="Dziesietny [0]_Invoices2001Slovakia_10_Nha so 10_Dien1_Du toan nuoc San Thang (GD2)_Ban BTDD TDC" xfId="4448"/>
    <cellStyle name="Dziesiętny [0]_Invoices2001Slovakia_10_Nha so 10_Dien1_Du toan nuoc San Thang (GD2)_Ban BTDD TDC" xfId="4449"/>
    <cellStyle name="Dziesietny [0]_Invoices2001Slovakia_10_Nha so 10_Dien1_Du toan nuoc San Thang (GD2)_Kế hoạch 2013 T1-2014" xfId="4450"/>
    <cellStyle name="Dziesiętny [0]_Invoices2001Slovakia_10_Nha so 10_Dien1_Du toan nuoc San Thang (GD2)_Kế hoạch 2013 T1-2014" xfId="4451"/>
    <cellStyle name="Dziesietny [0]_Invoices2001Slovakia_10_Nha so 10_Dien1_Du toan nuoc San Thang (GD2)_KH 2012 (T3-2013)" xfId="4452"/>
    <cellStyle name="Dziesiętny [0]_Invoices2001Slovakia_10_Nha so 10_Dien1_Du toan nuoc San Thang (GD2)_KH 2012 (T3-2013)" xfId="4453"/>
    <cellStyle name="Dziesietny [0]_Invoices2001Slovakia_10_Nha so 10_Dien1_Du toan nuoc San Thang (GD2)_KH 2012 (T3-2013)_Kế hoạch 2013 T1-2014" xfId="4454"/>
    <cellStyle name="Dziesiętny [0]_Invoices2001Slovakia_10_Nha so 10_Dien1_Du toan nuoc San Thang (GD2)_KH 2012 (T3-2013)_Kế hoạch 2013 T1-2014" xfId="4455"/>
    <cellStyle name="Dziesietny [0]_Invoices2001Slovakia_10_Nha so 10_Dien1_Ke hoach 2010 (theo doi 11-8-2010)" xfId="4456"/>
    <cellStyle name="Dziesiętny [0]_Invoices2001Slovakia_10_Nha so 10_Dien1_Ke hoach 2010 (theo doi 11-8-2010)" xfId="4457"/>
    <cellStyle name="Dziesietny [0]_Invoices2001Slovakia_10_Nha so 10_Dien1_Ke hoach 2010 (theo doi 11-8-2010)_Ban BTDD TDC" xfId="4458"/>
    <cellStyle name="Dziesiętny [0]_Invoices2001Slovakia_10_Nha so 10_Dien1_Ke hoach 2010 (theo doi 11-8-2010)_Ban BTDD TDC" xfId="4459"/>
    <cellStyle name="Dziesietny [0]_Invoices2001Slovakia_10_Nha so 10_Dien1_Ke hoach 2010 (theo doi 11-8-2010)_Kế hoạch 2013 T1-2014" xfId="4460"/>
    <cellStyle name="Dziesiętny [0]_Invoices2001Slovakia_10_Nha so 10_Dien1_Ke hoach 2010 (theo doi 11-8-2010)_Kế hoạch 2013 T1-2014" xfId="4461"/>
    <cellStyle name="Dziesietny [0]_Invoices2001Slovakia_10_Nha so 10_Dien1_Ke hoach 2010 (theo doi 11-8-2010)_KH 2012 (T3-2013)" xfId="4462"/>
    <cellStyle name="Dziesiętny [0]_Invoices2001Slovakia_10_Nha so 10_Dien1_Ke hoach 2010 (theo doi 11-8-2010)_KH 2012 (T3-2013)" xfId="4463"/>
    <cellStyle name="Dziesietny [0]_Invoices2001Slovakia_10_Nha so 10_Dien1_Ke hoach 2010 (theo doi 11-8-2010)_KH 2012 (T3-2013)_Kế hoạch 2013 T1-2014" xfId="4464"/>
    <cellStyle name="Dziesiętny [0]_Invoices2001Slovakia_10_Nha so 10_Dien1_Ke hoach 2010 (theo doi 11-8-2010)_KH 2012 (T3-2013)_Kế hoạch 2013 T1-2014" xfId="4465"/>
    <cellStyle name="Dziesietny [0]_Invoices2001Slovakia_10_Nha so 10_Dien1_Kế hoạch 2013 T1-2014" xfId="4466"/>
    <cellStyle name="Dziesiętny [0]_Invoices2001Slovakia_10_Nha so 10_Dien1_Kế hoạch 2013 T1-2014" xfId="4467"/>
    <cellStyle name="Dziesietny [0]_Invoices2001Slovakia_10_Nha so 10_Dien1_ke hoach dau thau 30-6-2010" xfId="4468"/>
    <cellStyle name="Dziesiętny [0]_Invoices2001Slovakia_10_Nha so 10_Dien1_ke hoach dau thau 30-6-2010" xfId="4469"/>
    <cellStyle name="Dziesietny [0]_Invoices2001Slovakia_10_Nha so 10_Dien1_ke hoach dau thau 30-6-2010_Ban BTDD TDC" xfId="4470"/>
    <cellStyle name="Dziesiętny [0]_Invoices2001Slovakia_10_Nha so 10_Dien1_ke hoach dau thau 30-6-2010_Ban BTDD TDC" xfId="4471"/>
    <cellStyle name="Dziesietny [0]_Invoices2001Slovakia_10_Nha so 10_Dien1_ke hoach dau thau 30-6-2010_Kế hoạch 2013 T1-2014" xfId="4472"/>
    <cellStyle name="Dziesiętny [0]_Invoices2001Slovakia_10_Nha so 10_Dien1_ke hoach dau thau 30-6-2010_Kế hoạch 2013 T1-2014" xfId="4473"/>
    <cellStyle name="Dziesietny [0]_Invoices2001Slovakia_10_Nha so 10_Dien1_ke hoach dau thau 30-6-2010_KH 2012 (T3-2013)" xfId="4474"/>
    <cellStyle name="Dziesiętny [0]_Invoices2001Slovakia_10_Nha so 10_Dien1_ke hoach dau thau 30-6-2010_KH 2012 (T3-2013)" xfId="4475"/>
    <cellStyle name="Dziesietny [0]_Invoices2001Slovakia_10_Nha so 10_Dien1_ke hoach dau thau 30-6-2010_KH 2012 (T3-2013)_Kế hoạch 2013 T1-2014" xfId="4476"/>
    <cellStyle name="Dziesiętny [0]_Invoices2001Slovakia_10_Nha so 10_Dien1_ke hoach dau thau 30-6-2010_KH 2012 (T3-2013)_Kế hoạch 2013 T1-2014" xfId="4477"/>
    <cellStyle name="Dziesietny [0]_Invoices2001Slovakia_10_Nha so 10_Dien1_KH 2012 (T3-2013)" xfId="4478"/>
    <cellStyle name="Dziesiętny [0]_Invoices2001Slovakia_10_Nha so 10_Dien1_KH 2012 (T3-2013)" xfId="4479"/>
    <cellStyle name="Dziesietny [0]_Invoices2001Slovakia_10_Nha so 10_Dien1_KH 2012 (T3-2013)_Kế hoạch 2013 T1-2014" xfId="4480"/>
    <cellStyle name="Dziesiętny [0]_Invoices2001Slovakia_10_Nha so 10_Dien1_KH 2012 (T3-2013)_Kế hoạch 2013 T1-2014" xfId="4481"/>
    <cellStyle name="Dziesietny [0]_Invoices2001Slovakia_10_Nha so 10_Dien1_KH Von 2012 gui BKH 1" xfId="4482"/>
    <cellStyle name="Dziesiętny [0]_Invoices2001Slovakia_10_Nha so 10_Dien1_KH Von 2012 gui BKH 1" xfId="4483"/>
    <cellStyle name="Dziesietny [0]_Invoices2001Slovakia_10_Nha so 10_Dien1_KH Von 2012 gui BKH 1_Ban BTDD TDC" xfId="4484"/>
    <cellStyle name="Dziesiętny [0]_Invoices2001Slovakia_10_Nha so 10_Dien1_KH Von 2012 gui BKH 1_Ban BTDD TDC" xfId="4485"/>
    <cellStyle name="Dziesietny [0]_Invoices2001Slovakia_10_Nha so 10_Dien1_KH Von 2012 gui BKH 1_Bieu 1+3+5+6+9" xfId="4486"/>
    <cellStyle name="Dziesiętny [0]_Invoices2001Slovakia_10_Nha so 10_Dien1_KH Von 2012 gui BKH 1_Bieu 1+3+5+6+9" xfId="4487"/>
    <cellStyle name="Dziesietny [0]_Invoices2001Slovakia_10_Nha so 10_Dien1_KH Von 2012 gui BKH 1_Bieu 1+3+5+6+9_Kế hoạch 2013 T1-2014" xfId="4488"/>
    <cellStyle name="Dziesiętny [0]_Invoices2001Slovakia_10_Nha so 10_Dien1_KH Von 2012 gui BKH 1_Bieu 1+3+5+6+9_Kế hoạch 2013 T1-2014" xfId="4489"/>
    <cellStyle name="Dziesietny [0]_Invoices2001Slovakia_10_Nha so 10_Dien1_KH Von 2012 gui BKH 1_Kế hoạch 2013 T1-2014" xfId="4490"/>
    <cellStyle name="Dziesiętny [0]_Invoices2001Slovakia_10_Nha so 10_Dien1_KH Von 2012 gui BKH 1_Kế hoạch 2013 T1-2014" xfId="4491"/>
    <cellStyle name="Dziesietny [0]_Invoices2001Slovakia_10_Nha so 10_Dien1_KQXS" xfId="4492"/>
    <cellStyle name="Dziesiętny [0]_Invoices2001Slovakia_10_Nha so 10_Dien1_KQXS" xfId="4493"/>
    <cellStyle name="Dziesietny [0]_Invoices2001Slovakia_10_Nha so 10_Dien1_QD ke hoach dau thau" xfId="4494"/>
    <cellStyle name="Dziesiętny [0]_Invoices2001Slovakia_10_Nha so 10_Dien1_QD ke hoach dau thau" xfId="4495"/>
    <cellStyle name="Dziesietny [0]_Invoices2001Slovakia_10_Nha so 10_Dien1_QD ke hoach dau thau_Ban BTDD TDC" xfId="4496"/>
    <cellStyle name="Dziesiętny [0]_Invoices2001Slovakia_10_Nha so 10_Dien1_QD ke hoach dau thau_Ban BTDD TDC" xfId="4497"/>
    <cellStyle name="Dziesietny [0]_Invoices2001Slovakia_10_Nha so 10_Dien1_QD ke hoach dau thau_Kế hoạch 2013 T1-2014" xfId="4498"/>
    <cellStyle name="Dziesiętny [0]_Invoices2001Slovakia_10_Nha so 10_Dien1_QD ke hoach dau thau_Kế hoạch 2013 T1-2014" xfId="4499"/>
    <cellStyle name="Dziesietny [0]_Invoices2001Slovakia_10_Nha so 10_Dien1_QD ke hoach dau thau_KH 2012 (T3-2013)" xfId="4500"/>
    <cellStyle name="Dziesiętny [0]_Invoices2001Slovakia_10_Nha so 10_Dien1_QD ke hoach dau thau_KH 2012 (T3-2013)" xfId="4501"/>
    <cellStyle name="Dziesietny [0]_Invoices2001Slovakia_10_Nha so 10_Dien1_QD ke hoach dau thau_KH 2012 (T3-2013)_Kế hoạch 2013 T1-2014" xfId="4502"/>
    <cellStyle name="Dziesiętny [0]_Invoices2001Slovakia_10_Nha so 10_Dien1_QD ke hoach dau thau_KH 2012 (T3-2013)_Kế hoạch 2013 T1-2014" xfId="4503"/>
    <cellStyle name="Dziesietny [0]_Invoices2001Slovakia_10_Nha so 10_Dien1_StartUp" xfId="4504"/>
    <cellStyle name="Dziesiętny [0]_Invoices2001Slovakia_10_Nha so 10_Dien1_StartUp" xfId="4505"/>
    <cellStyle name="Dziesietny [0]_Invoices2001Slovakia_10_Nha so 10_Dien1_tinh toan hoang ha" xfId="4506"/>
    <cellStyle name="Dziesiętny [0]_Invoices2001Slovakia_10_Nha so 10_Dien1_tinh toan hoang ha" xfId="4507"/>
    <cellStyle name="Dziesietny [0]_Invoices2001Slovakia_10_Nha so 10_Dien1_tinh toan hoang ha_Ban BTDD TDC" xfId="4508"/>
    <cellStyle name="Dziesiętny [0]_Invoices2001Slovakia_10_Nha so 10_Dien1_tinh toan hoang ha_Ban BTDD TDC" xfId="4509"/>
    <cellStyle name="Dziesietny [0]_Invoices2001Slovakia_10_Nha so 10_Dien1_tinh toan hoang ha_Kế hoạch 2013 T1-2014" xfId="4510"/>
    <cellStyle name="Dziesiętny [0]_Invoices2001Slovakia_10_Nha so 10_Dien1_tinh toan hoang ha_Kế hoạch 2013 T1-2014" xfId="4511"/>
    <cellStyle name="Dziesietny [0]_Invoices2001Slovakia_10_Nha so 10_Dien1_tinh toan hoang ha_KH 2012 (T3-2013)" xfId="4512"/>
    <cellStyle name="Dziesiętny [0]_Invoices2001Slovakia_10_Nha so 10_Dien1_tinh toan hoang ha_KH 2012 (T3-2013)" xfId="4513"/>
    <cellStyle name="Dziesietny [0]_Invoices2001Slovakia_10_Nha so 10_Dien1_tinh toan hoang ha_KH 2012 (T3-2013)_Kế hoạch 2013 T1-2014" xfId="4514"/>
    <cellStyle name="Dziesiętny [0]_Invoices2001Slovakia_10_Nha so 10_Dien1_tinh toan hoang ha_KH 2012 (T3-2013)_Kế hoạch 2013 T1-2014" xfId="4515"/>
    <cellStyle name="Dziesietny [0]_Invoices2001Slovakia_10_Nha so 10_Dien1_Tong von ĐTPT" xfId="4516"/>
    <cellStyle name="Dziesiętny [0]_Invoices2001Slovakia_10_Nha so 10_Dien1_Tong von ĐTPT" xfId="4517"/>
    <cellStyle name="Dziesietny [0]_Invoices2001Slovakia_10_Nha so 10_Dien1_Tong von ĐTPT_Ban BTDD TDC" xfId="4518"/>
    <cellStyle name="Dziesiętny [0]_Invoices2001Slovakia_10_Nha so 10_Dien1_Tong von ĐTPT_Ban BTDD TDC" xfId="4519"/>
    <cellStyle name="Dziesietny [0]_Invoices2001Slovakia_10_Nha so 10_Dien1_Tong von ĐTPT_Kế hoạch 2013 T1-2014" xfId="4520"/>
    <cellStyle name="Dziesiętny [0]_Invoices2001Slovakia_10_Nha so 10_Dien1_Tong von ĐTPT_Kế hoạch 2013 T1-2014" xfId="4521"/>
    <cellStyle name="Dziesietny [0]_Invoices2001Slovakia_10_Nha so 10_Dien1_Tong von ĐTPT_KH 2012 (T3-2013)" xfId="4522"/>
    <cellStyle name="Dziesiętny [0]_Invoices2001Slovakia_10_Nha so 10_Dien1_Tong von ĐTPT_KH 2012 (T3-2013)" xfId="4523"/>
    <cellStyle name="Dziesietny [0]_Invoices2001Slovakia_10_Nha so 10_Dien1_Tong von ĐTPT_KH 2012 (T3-2013)_Kế hoạch 2013 T1-2014" xfId="4524"/>
    <cellStyle name="Dziesiętny [0]_Invoices2001Slovakia_10_Nha so 10_Dien1_Tong von ĐTPT_KH 2012 (T3-2013)_Kế hoạch 2013 T1-2014" xfId="4525"/>
    <cellStyle name="Dziesietny [0]_Invoices2001Slovakia_Ban BTDD TDC" xfId="4526"/>
    <cellStyle name="Dziesiętny [0]_Invoices2001Slovakia_Ban BTDD TDC" xfId="4527"/>
    <cellStyle name="Dziesietny [0]_Invoices2001Slovakia_bang so sanh gia tri" xfId="4528"/>
    <cellStyle name="Dziesiętny [0]_Invoices2001Slovakia_Bang tong hop" xfId="4529"/>
    <cellStyle name="Dziesietny [0]_Invoices2001Slovakia_bieu tong hop lai kh von 2011 gui phong TH-KTDN" xfId="4530"/>
    <cellStyle name="Dziesiętny [0]_Invoices2001Slovakia_bieu tong hop lai kh von 2011 gui phong TH-KTDN" xfId="4531"/>
    <cellStyle name="Dziesietny [0]_Invoices2001Slovakia_bieu tong hop lai kh von 2011 gui phong TH-KTDN_Ban BTDD TDC" xfId="4532"/>
    <cellStyle name="Dziesiętny [0]_Invoices2001Slovakia_bieu tong hop lai kh von 2011 gui phong TH-KTDN_Ban BTDD TDC" xfId="4533"/>
    <cellStyle name="Dziesietny [0]_Invoices2001Slovakia_bieu tong hop lai kh von 2011 gui phong TH-KTDN_Bieu 1+3+5+6+9" xfId="4534"/>
    <cellStyle name="Dziesiętny [0]_Invoices2001Slovakia_bieu tong hop lai kh von 2011 gui phong TH-KTDN_Bieu 1+3+5+6+9" xfId="4535"/>
    <cellStyle name="Dziesietny [0]_Invoices2001Slovakia_bieu tong hop lai kh von 2011 gui phong TH-KTDN_Bieu 1+3+5+6+9_Kế hoạch 2013 T1-2014" xfId="4536"/>
    <cellStyle name="Dziesiętny [0]_Invoices2001Slovakia_bieu tong hop lai kh von 2011 gui phong TH-KTDN_Bieu 1+3+5+6+9_Kế hoạch 2013 T1-2014" xfId="4537"/>
    <cellStyle name="Dziesietny [0]_Invoices2001Slovakia_bieu tong hop lai kh von 2011 gui phong TH-KTDN_Kế hoạch 2013 T1-2014" xfId="4538"/>
    <cellStyle name="Dziesiętny [0]_Invoices2001Slovakia_bieu tong hop lai kh von 2011 gui phong TH-KTDN_Kế hoạch 2013 T1-2014" xfId="4539"/>
    <cellStyle name="Dziesietny [0]_Invoices2001Slovakia_BIỂU TỔNG HỢP LẦN CUỐI SỬA THEO NGHI QUYẾT SỐ 81" xfId="4540"/>
    <cellStyle name="Dziesiętny [0]_Invoices2001Slovakia_Book1" xfId="4541"/>
    <cellStyle name="Dziesietny [0]_Invoices2001Slovakia_Book1_1" xfId="4542"/>
    <cellStyle name="Dziesiętny [0]_Invoices2001Slovakia_Book1_1" xfId="4543"/>
    <cellStyle name="Dziesietny [0]_Invoices2001Slovakia_Book1_1_Ban BTDD TDC" xfId="4544"/>
    <cellStyle name="Dziesiętny [0]_Invoices2001Slovakia_Book1_1_Ban BTDD TDC" xfId="4545"/>
    <cellStyle name="Dziesietny [0]_Invoices2001Slovakia_Book1_1_bieu ke hoach dau thau" xfId="4546"/>
    <cellStyle name="Dziesiętny [0]_Invoices2001Slovakia_Book1_1_bieu ke hoach dau thau" xfId="4547"/>
    <cellStyle name="Dziesietny [0]_Invoices2001Slovakia_Book1_1_bieu ke hoach dau thau truong mam non SKH" xfId="4548"/>
    <cellStyle name="Dziesiętny [0]_Invoices2001Slovakia_Book1_1_bieu ke hoach dau thau truong mam non SKH" xfId="4549"/>
    <cellStyle name="Dziesietny [0]_Invoices2001Slovakia_Book1_1_bieu ke hoach dau thau truong mam non SKH_Ban BTDD TDC" xfId="4550"/>
    <cellStyle name="Dziesiętny [0]_Invoices2001Slovakia_Book1_1_bieu ke hoach dau thau truong mam non SKH_Ban BTDD TDC" xfId="4551"/>
    <cellStyle name="Dziesietny [0]_Invoices2001Slovakia_Book1_1_bieu ke hoach dau thau truong mam non SKH_Kế hoạch 2013 T1-2014" xfId="4552"/>
    <cellStyle name="Dziesiętny [0]_Invoices2001Slovakia_Book1_1_bieu ke hoach dau thau truong mam non SKH_Kế hoạch 2013 T1-2014" xfId="4553"/>
    <cellStyle name="Dziesietny [0]_Invoices2001Slovakia_Book1_1_bieu ke hoach dau thau truong mam non SKH_KH 2012 (T3-2013)" xfId="4554"/>
    <cellStyle name="Dziesiętny [0]_Invoices2001Slovakia_Book1_1_bieu ke hoach dau thau truong mam non SKH_KH 2012 (T3-2013)" xfId="4555"/>
    <cellStyle name="Dziesietny [0]_Invoices2001Slovakia_Book1_1_bieu ke hoach dau thau truong mam non SKH_KH 2012 (T3-2013)_Kế hoạch 2013 T1-2014" xfId="4556"/>
    <cellStyle name="Dziesiętny [0]_Invoices2001Slovakia_Book1_1_bieu ke hoach dau thau truong mam non SKH_KH 2012 (T3-2013)_Kế hoạch 2013 T1-2014" xfId="4557"/>
    <cellStyle name="Dziesietny [0]_Invoices2001Slovakia_Book1_1_bieu ke hoach dau thau_Ban BTDD TDC" xfId="4558"/>
    <cellStyle name="Dziesiętny [0]_Invoices2001Slovakia_Book1_1_bieu ke hoach dau thau_Ban BTDD TDC" xfId="4559"/>
    <cellStyle name="Dziesietny [0]_Invoices2001Slovakia_Book1_1_bieu ke hoach dau thau_Kế hoạch 2013 T1-2014" xfId="4560"/>
    <cellStyle name="Dziesiętny [0]_Invoices2001Slovakia_Book1_1_bieu ke hoach dau thau_Kế hoạch 2013 T1-2014" xfId="4561"/>
    <cellStyle name="Dziesietny [0]_Invoices2001Slovakia_Book1_1_bieu ke hoach dau thau_KH 2012 (T3-2013)" xfId="4562"/>
    <cellStyle name="Dziesiętny [0]_Invoices2001Slovakia_Book1_1_bieu ke hoach dau thau_KH 2012 (T3-2013)" xfId="4563"/>
    <cellStyle name="Dziesietny [0]_Invoices2001Slovakia_Book1_1_bieu ke hoach dau thau_KH 2012 (T3-2013)_Kế hoạch 2013 T1-2014" xfId="4564"/>
    <cellStyle name="Dziesiętny [0]_Invoices2001Slovakia_Book1_1_bieu ke hoach dau thau_KH 2012 (T3-2013)_Kế hoạch 2013 T1-2014" xfId="4565"/>
    <cellStyle name="Dziesietny [0]_Invoices2001Slovakia_Book1_1_bieu tong hop lai kh von 2011 gui phong TH-KTDN" xfId="4566"/>
    <cellStyle name="Dziesiętny [0]_Invoices2001Slovakia_Book1_1_bieu tong hop lai kh von 2011 gui phong TH-KTDN" xfId="4567"/>
    <cellStyle name="Dziesietny [0]_Invoices2001Slovakia_Book1_1_bieu tong hop lai kh von 2011 gui phong TH-KTDN_Ban BTDD TDC" xfId="4568"/>
    <cellStyle name="Dziesiętny [0]_Invoices2001Slovakia_Book1_1_bieu tong hop lai kh von 2011 gui phong TH-KTDN_Ban BTDD TDC" xfId="4569"/>
    <cellStyle name="Dziesietny [0]_Invoices2001Slovakia_Book1_1_bieu tong hop lai kh von 2011 gui phong TH-KTDN_Bieu 1+3+5+6+9" xfId="4570"/>
    <cellStyle name="Dziesiętny [0]_Invoices2001Slovakia_Book1_1_bieu tong hop lai kh von 2011 gui phong TH-KTDN_Bieu 1+3+5+6+9" xfId="4571"/>
    <cellStyle name="Dziesietny [0]_Invoices2001Slovakia_Book1_1_bieu tong hop lai kh von 2011 gui phong TH-KTDN_Bieu 1+3+5+6+9_Kế hoạch 2013 T1-2014" xfId="4572"/>
    <cellStyle name="Dziesiętny [0]_Invoices2001Slovakia_Book1_1_bieu tong hop lai kh von 2011 gui phong TH-KTDN_Bieu 1+3+5+6+9_Kế hoạch 2013 T1-2014" xfId="4573"/>
    <cellStyle name="Dziesietny [0]_Invoices2001Slovakia_Book1_1_bieu tong hop lai kh von 2011 gui phong TH-KTDN_Kế hoạch 2013 T1-2014" xfId="4574"/>
    <cellStyle name="Dziesiętny [0]_Invoices2001Slovakia_Book1_1_bieu tong hop lai kh von 2011 gui phong TH-KTDN_Kế hoạch 2013 T1-2014" xfId="4575"/>
    <cellStyle name="Dziesietny [0]_Invoices2001Slovakia_Book1_1_Book1" xfId="4576"/>
    <cellStyle name="Dziesiętny [0]_Invoices2001Slovakia_Book1_1_Book1" xfId="4577"/>
    <cellStyle name="Dziesietny [0]_Invoices2001Slovakia_Book1_1_Book1_1" xfId="4578"/>
    <cellStyle name="Dziesiętny [0]_Invoices2001Slovakia_Book1_1_Book1_1" xfId="4579"/>
    <cellStyle name="Dziesietny [0]_Invoices2001Slovakia_Book1_1_Book1_1_Ban BTDD TDC" xfId="4580"/>
    <cellStyle name="Dziesiętny [0]_Invoices2001Slovakia_Book1_1_Book1_1_Ban BTDD TDC" xfId="4581"/>
    <cellStyle name="Dziesietny [0]_Invoices2001Slovakia_Book1_1_Book1_1_Ke hoach 2010 (theo doi 11-8-2010)" xfId="4582"/>
    <cellStyle name="Dziesiętny [0]_Invoices2001Slovakia_Book1_1_Book1_1_Ke hoach 2010 (theo doi 11-8-2010)" xfId="4583"/>
    <cellStyle name="Dziesietny [0]_Invoices2001Slovakia_Book1_1_Book1_1_Ke hoach 2010 (theo doi 11-8-2010)_Ban BTDD TDC" xfId="4584"/>
    <cellStyle name="Dziesiętny [0]_Invoices2001Slovakia_Book1_1_Book1_1_Ke hoach 2010 (theo doi 11-8-2010)_Ban BTDD TDC" xfId="4585"/>
    <cellStyle name="Dziesietny [0]_Invoices2001Slovakia_Book1_1_Book1_1_Ke hoach 2010 (theo doi 11-8-2010)_Bieu 1+3+5+6+9" xfId="4586"/>
    <cellStyle name="Dziesiętny [0]_Invoices2001Slovakia_Book1_1_Book1_1_Ke hoach 2010 (theo doi 11-8-2010)_Bieu 1+3+5+6+9" xfId="4587"/>
    <cellStyle name="Dziesietny [0]_Invoices2001Slovakia_Book1_1_Book1_1_Ke hoach 2010 (theo doi 11-8-2010)_Bieu 1+3+5+6+9_Kế hoạch 2013 T1-2014" xfId="4588"/>
    <cellStyle name="Dziesiętny [0]_Invoices2001Slovakia_Book1_1_Book1_1_Ke hoach 2010 (theo doi 11-8-2010)_Bieu 1+3+5+6+9_Kế hoạch 2013 T1-2014" xfId="4589"/>
    <cellStyle name="Dziesietny [0]_Invoices2001Slovakia_Book1_1_Book1_1_Ke hoach 2010 (theo doi 11-8-2010)_Kế hoạch 2013 T1-2014" xfId="4590"/>
    <cellStyle name="Dziesiętny [0]_Invoices2001Slovakia_Book1_1_Book1_1_Ke hoach 2010 (theo doi 11-8-2010)_Kế hoạch 2013 T1-2014" xfId="4591"/>
    <cellStyle name="Dziesietny [0]_Invoices2001Slovakia_Book1_1_Book1_1_Kế hoạch 2013 T1-2014" xfId="4592"/>
    <cellStyle name="Dziesiętny [0]_Invoices2001Slovakia_Book1_1_Book1_1_Kế hoạch 2013 T1-2014" xfId="4593"/>
    <cellStyle name="Dziesietny [0]_Invoices2001Slovakia_Book1_1_Book1_1_ke hoach dau thau 30-6-2010" xfId="4594"/>
    <cellStyle name="Dziesiętny [0]_Invoices2001Slovakia_Book1_1_Book1_1_ke hoach dau thau 30-6-2010" xfId="4595"/>
    <cellStyle name="Dziesietny [0]_Invoices2001Slovakia_Book1_1_Book1_1_ke hoach dau thau 30-6-2010_Ban BTDD TDC" xfId="4596"/>
    <cellStyle name="Dziesiętny [0]_Invoices2001Slovakia_Book1_1_Book1_1_ke hoach dau thau 30-6-2010_Ban BTDD TDC" xfId="4597"/>
    <cellStyle name="Dziesietny [0]_Invoices2001Slovakia_Book1_1_Book1_1_ke hoach dau thau 30-6-2010_Bieu 1+3+5+6+9" xfId="4598"/>
    <cellStyle name="Dziesiętny [0]_Invoices2001Slovakia_Book1_1_Book1_1_ke hoach dau thau 30-6-2010_Bieu 1+3+5+6+9" xfId="4599"/>
    <cellStyle name="Dziesietny [0]_Invoices2001Slovakia_Book1_1_Book1_1_ke hoach dau thau 30-6-2010_Bieu 1+3+5+6+9_Kế hoạch 2013 T1-2014" xfId="4600"/>
    <cellStyle name="Dziesiętny [0]_Invoices2001Slovakia_Book1_1_Book1_1_ke hoach dau thau 30-6-2010_Bieu 1+3+5+6+9_Kế hoạch 2013 T1-2014" xfId="4601"/>
    <cellStyle name="Dziesietny [0]_Invoices2001Slovakia_Book1_1_Book1_1_ke hoach dau thau 30-6-2010_Kế hoạch 2013 T1-2014" xfId="4602"/>
    <cellStyle name="Dziesiętny [0]_Invoices2001Slovakia_Book1_1_Book1_1_ke hoach dau thau 30-6-2010_Kế hoạch 2013 T1-2014" xfId="4603"/>
    <cellStyle name="Dziesietny [0]_Invoices2001Slovakia_Book1_1_Book1_1_KH 2012 (T3-2013)" xfId="4604"/>
    <cellStyle name="Dziesiętny [0]_Invoices2001Slovakia_Book1_1_Book1_1_KH 2012 (T3-2013)" xfId="4605"/>
    <cellStyle name="Dziesietny [0]_Invoices2001Slovakia_Book1_1_Book1_1_KH 2012 (T3-2013)_Kế hoạch 2013 T1-2014" xfId="4606"/>
    <cellStyle name="Dziesiętny [0]_Invoices2001Slovakia_Book1_1_Book1_1_KH 2012 (T3-2013)_Kế hoạch 2013 T1-2014" xfId="4607"/>
    <cellStyle name="Dziesietny [0]_Invoices2001Slovakia_Book1_1_Book1_1_VB Di den 2013" xfId="4608"/>
    <cellStyle name="Dziesiętny [0]_Invoices2001Slovakia_Book1_1_Book1_1_VB Di den 2013" xfId="4609"/>
    <cellStyle name="Dziesietny [0]_Invoices2001Slovakia_Book1_1_Book1_2" xfId="4610"/>
    <cellStyle name="Dziesiętny [0]_Invoices2001Slovakia_Book1_1_Book1_2" xfId="4611"/>
    <cellStyle name="Dziesietny [0]_Invoices2001Slovakia_Book1_1_Book1_2_Ban BTDD TDC" xfId="4612"/>
    <cellStyle name="Dziesiętny [0]_Invoices2001Slovakia_Book1_1_Book1_2_Ban BTDD TDC" xfId="4613"/>
    <cellStyle name="Dziesietny [0]_Invoices2001Slovakia_Book1_1_Book1_2_Kế hoạch 2013 T1-2014" xfId="4614"/>
    <cellStyle name="Dziesiętny [0]_Invoices2001Slovakia_Book1_1_Book1_2_Kế hoạch 2013 T1-2014" xfId="4615"/>
    <cellStyle name="Dziesietny [0]_Invoices2001Slovakia_Book1_1_Book1_2_KH 2012 (T3-2013)" xfId="4616"/>
    <cellStyle name="Dziesiętny [0]_Invoices2001Slovakia_Book1_1_Book1_2_KH 2012 (T3-2013)" xfId="4617"/>
    <cellStyle name="Dziesietny [0]_Invoices2001Slovakia_Book1_1_Book1_2_KH 2012 (T3-2013)_Kế hoạch 2013 T1-2014" xfId="4618"/>
    <cellStyle name="Dziesiętny [0]_Invoices2001Slovakia_Book1_1_Book1_2_KH 2012 (T3-2013)_Kế hoạch 2013 T1-2014" xfId="4619"/>
    <cellStyle name="Dziesietny [0]_Invoices2001Slovakia_Book1_1_Book1_Ban BTDD TDC" xfId="4620"/>
    <cellStyle name="Dziesiętny [0]_Invoices2001Slovakia_Book1_1_Book1_Ban BTDD TDC" xfId="4621"/>
    <cellStyle name="Dziesietny [0]_Invoices2001Slovakia_Book1_1_Book1_bieu ke hoach dau thau" xfId="4622"/>
    <cellStyle name="Dziesiętny [0]_Invoices2001Slovakia_Book1_1_Book1_bieu ke hoach dau thau" xfId="4623"/>
    <cellStyle name="Dziesietny [0]_Invoices2001Slovakia_Book1_1_Book1_bieu ke hoach dau thau truong mam non SKH" xfId="4624"/>
    <cellStyle name="Dziesiętny [0]_Invoices2001Slovakia_Book1_1_Book1_bieu ke hoach dau thau truong mam non SKH" xfId="4625"/>
    <cellStyle name="Dziesietny [0]_Invoices2001Slovakia_Book1_1_Book1_bieu ke hoach dau thau truong mam non SKH_Ban BTDD TDC" xfId="4626"/>
    <cellStyle name="Dziesiętny [0]_Invoices2001Slovakia_Book1_1_Book1_bieu ke hoach dau thau truong mam non SKH_Ban BTDD TDC" xfId="4627"/>
    <cellStyle name="Dziesietny [0]_Invoices2001Slovakia_Book1_1_Book1_bieu ke hoach dau thau truong mam non SKH_Kế hoạch 2013 T1-2014" xfId="4628"/>
    <cellStyle name="Dziesiętny [0]_Invoices2001Slovakia_Book1_1_Book1_bieu ke hoach dau thau truong mam non SKH_Kế hoạch 2013 T1-2014" xfId="4629"/>
    <cellStyle name="Dziesietny [0]_Invoices2001Slovakia_Book1_1_Book1_bieu ke hoach dau thau truong mam non SKH_KH 2012 (T3-2013)" xfId="4630"/>
    <cellStyle name="Dziesiętny [0]_Invoices2001Slovakia_Book1_1_Book1_bieu ke hoach dau thau truong mam non SKH_KH 2012 (T3-2013)" xfId="4631"/>
    <cellStyle name="Dziesietny [0]_Invoices2001Slovakia_Book1_1_Book1_bieu ke hoach dau thau truong mam non SKH_KH 2012 (T3-2013)_Kế hoạch 2013 T1-2014" xfId="4632"/>
    <cellStyle name="Dziesiętny [0]_Invoices2001Slovakia_Book1_1_Book1_bieu ke hoach dau thau truong mam non SKH_KH 2012 (T3-2013)_Kế hoạch 2013 T1-2014" xfId="4633"/>
    <cellStyle name="Dziesietny [0]_Invoices2001Slovakia_Book1_1_Book1_bieu ke hoach dau thau_Ban BTDD TDC" xfId="4634"/>
    <cellStyle name="Dziesiętny [0]_Invoices2001Slovakia_Book1_1_Book1_bieu ke hoach dau thau_Ban BTDD TDC" xfId="4635"/>
    <cellStyle name="Dziesietny [0]_Invoices2001Slovakia_Book1_1_Book1_bieu ke hoach dau thau_Kế hoạch 2013 T1-2014" xfId="4636"/>
    <cellStyle name="Dziesiętny [0]_Invoices2001Slovakia_Book1_1_Book1_bieu ke hoach dau thau_Kế hoạch 2013 T1-2014" xfId="4637"/>
    <cellStyle name="Dziesietny [0]_Invoices2001Slovakia_Book1_1_Book1_bieu ke hoach dau thau_KH 2012 (T3-2013)" xfId="4638"/>
    <cellStyle name="Dziesiętny [0]_Invoices2001Slovakia_Book1_1_Book1_bieu ke hoach dau thau_KH 2012 (T3-2013)" xfId="4639"/>
    <cellStyle name="Dziesietny [0]_Invoices2001Slovakia_Book1_1_Book1_bieu ke hoach dau thau_KH 2012 (T3-2013)_Kế hoạch 2013 T1-2014" xfId="4640"/>
    <cellStyle name="Dziesiętny [0]_Invoices2001Slovakia_Book1_1_Book1_bieu ke hoach dau thau_KH 2012 (T3-2013)_Kế hoạch 2013 T1-2014" xfId="4641"/>
    <cellStyle name="Dziesietny [0]_Invoices2001Slovakia_Book1_1_Book1_bieu tong hop lai kh von 2011 gui phong TH-KTDN" xfId="4642"/>
    <cellStyle name="Dziesiętny [0]_Invoices2001Slovakia_Book1_1_Book1_bieu tong hop lai kh von 2011 gui phong TH-KTDN" xfId="4643"/>
    <cellStyle name="Dziesietny [0]_Invoices2001Slovakia_Book1_1_Book1_bieu tong hop lai kh von 2011 gui phong TH-KTDN_Ban BTDD TDC" xfId="4644"/>
    <cellStyle name="Dziesiętny [0]_Invoices2001Slovakia_Book1_1_Book1_bieu tong hop lai kh von 2011 gui phong TH-KTDN_Ban BTDD TDC" xfId="4645"/>
    <cellStyle name="Dziesietny [0]_Invoices2001Slovakia_Book1_1_Book1_bieu tong hop lai kh von 2011 gui phong TH-KTDN_Bieu 1+3+5+6+9" xfId="4646"/>
    <cellStyle name="Dziesiętny [0]_Invoices2001Slovakia_Book1_1_Book1_bieu tong hop lai kh von 2011 gui phong TH-KTDN_Bieu 1+3+5+6+9" xfId="4647"/>
    <cellStyle name="Dziesietny [0]_Invoices2001Slovakia_Book1_1_Book1_bieu tong hop lai kh von 2011 gui phong TH-KTDN_Bieu 1+3+5+6+9_Kế hoạch 2013 T1-2014" xfId="4648"/>
    <cellStyle name="Dziesiętny [0]_Invoices2001Slovakia_Book1_1_Book1_bieu tong hop lai kh von 2011 gui phong TH-KTDN_Bieu 1+3+5+6+9_Kế hoạch 2013 T1-2014" xfId="4649"/>
    <cellStyle name="Dziesietny [0]_Invoices2001Slovakia_Book1_1_Book1_bieu tong hop lai kh von 2011 gui phong TH-KTDN_Kế hoạch 2013 T1-2014" xfId="4650"/>
    <cellStyle name="Dziesiętny [0]_Invoices2001Slovakia_Book1_1_Book1_bieu tong hop lai kh von 2011 gui phong TH-KTDN_Kế hoạch 2013 T1-2014" xfId="4651"/>
    <cellStyle name="Dziesietny [0]_Invoices2001Slovakia_Book1_1_Book1_Book1" xfId="4652"/>
    <cellStyle name="Dziesiętny [0]_Invoices2001Slovakia_Book1_1_Book1_Book1" xfId="4653"/>
    <cellStyle name="Dziesietny [0]_Invoices2001Slovakia_Book1_1_Book1_Book1_Ban BTDD TDC" xfId="4654"/>
    <cellStyle name="Dziesiętny [0]_Invoices2001Slovakia_Book1_1_Book1_Book1_Ban BTDD TDC" xfId="4655"/>
    <cellStyle name="Dziesietny [0]_Invoices2001Slovakia_Book1_1_Book1_Book1_Ke hoach 2010 (theo doi 11-8-2010)" xfId="4656"/>
    <cellStyle name="Dziesiętny [0]_Invoices2001Slovakia_Book1_1_Book1_Book1_Ke hoach 2010 (theo doi 11-8-2010)" xfId="4657"/>
    <cellStyle name="Dziesietny [0]_Invoices2001Slovakia_Book1_1_Book1_Book1_Ke hoach 2010 (theo doi 11-8-2010)_Ban BTDD TDC" xfId="4658"/>
    <cellStyle name="Dziesiętny [0]_Invoices2001Slovakia_Book1_1_Book1_Book1_Ke hoach 2010 (theo doi 11-8-2010)_Ban BTDD TDC" xfId="4659"/>
    <cellStyle name="Dziesietny [0]_Invoices2001Slovakia_Book1_1_Book1_Book1_Ke hoach 2010 (theo doi 11-8-2010)_Bieu 1+3+5+6+9" xfId="4660"/>
    <cellStyle name="Dziesiętny [0]_Invoices2001Slovakia_Book1_1_Book1_Book1_Ke hoach 2010 (theo doi 11-8-2010)_Bieu 1+3+5+6+9" xfId="4661"/>
    <cellStyle name="Dziesietny [0]_Invoices2001Slovakia_Book1_1_Book1_Book1_Ke hoach 2010 (theo doi 11-8-2010)_Bieu 1+3+5+6+9_Kế hoạch 2013 T1-2014" xfId="4662"/>
    <cellStyle name="Dziesiętny [0]_Invoices2001Slovakia_Book1_1_Book1_Book1_Ke hoach 2010 (theo doi 11-8-2010)_Bieu 1+3+5+6+9_Kế hoạch 2013 T1-2014" xfId="4663"/>
    <cellStyle name="Dziesietny [0]_Invoices2001Slovakia_Book1_1_Book1_Book1_Ke hoach 2010 (theo doi 11-8-2010)_Kế hoạch 2013 T1-2014" xfId="4664"/>
    <cellStyle name="Dziesiętny [0]_Invoices2001Slovakia_Book1_1_Book1_Book1_Ke hoach 2010 (theo doi 11-8-2010)_Kế hoạch 2013 T1-2014" xfId="4665"/>
    <cellStyle name="Dziesietny [0]_Invoices2001Slovakia_Book1_1_Book1_Book1_Kế hoạch 2013 T1-2014" xfId="4666"/>
    <cellStyle name="Dziesiętny [0]_Invoices2001Slovakia_Book1_1_Book1_Book1_Kế hoạch 2013 T1-2014" xfId="4667"/>
    <cellStyle name="Dziesietny [0]_Invoices2001Slovakia_Book1_1_Book1_Book1_ke hoach dau thau 30-6-2010" xfId="4668"/>
    <cellStyle name="Dziesiętny [0]_Invoices2001Slovakia_Book1_1_Book1_Book1_ke hoach dau thau 30-6-2010" xfId="4669"/>
    <cellStyle name="Dziesietny [0]_Invoices2001Slovakia_Book1_1_Book1_Book1_ke hoach dau thau 30-6-2010_Ban BTDD TDC" xfId="4670"/>
    <cellStyle name="Dziesiętny [0]_Invoices2001Slovakia_Book1_1_Book1_Book1_ke hoach dau thau 30-6-2010_Ban BTDD TDC" xfId="4671"/>
    <cellStyle name="Dziesietny [0]_Invoices2001Slovakia_Book1_1_Book1_Book1_ke hoach dau thau 30-6-2010_Bieu 1+3+5+6+9" xfId="4672"/>
    <cellStyle name="Dziesiętny [0]_Invoices2001Slovakia_Book1_1_Book1_Book1_ke hoach dau thau 30-6-2010_Bieu 1+3+5+6+9" xfId="4673"/>
    <cellStyle name="Dziesietny [0]_Invoices2001Slovakia_Book1_1_Book1_Book1_ke hoach dau thau 30-6-2010_Bieu 1+3+5+6+9_Kế hoạch 2013 T1-2014" xfId="4674"/>
    <cellStyle name="Dziesiętny [0]_Invoices2001Slovakia_Book1_1_Book1_Book1_ke hoach dau thau 30-6-2010_Bieu 1+3+5+6+9_Kế hoạch 2013 T1-2014" xfId="4675"/>
    <cellStyle name="Dziesietny [0]_Invoices2001Slovakia_Book1_1_Book1_Book1_ke hoach dau thau 30-6-2010_Kế hoạch 2013 T1-2014" xfId="4676"/>
    <cellStyle name="Dziesiętny [0]_Invoices2001Slovakia_Book1_1_Book1_Book1_ke hoach dau thau 30-6-2010_Kế hoạch 2013 T1-2014" xfId="4677"/>
    <cellStyle name="Dziesietny [0]_Invoices2001Slovakia_Book1_1_Book1_Book1_KH 2012 (T3-2013)" xfId="4678"/>
    <cellStyle name="Dziesiętny [0]_Invoices2001Slovakia_Book1_1_Book1_Book1_KH 2012 (T3-2013)" xfId="4679"/>
    <cellStyle name="Dziesietny [0]_Invoices2001Slovakia_Book1_1_Book1_Book1_KH 2012 (T3-2013)_Kế hoạch 2013 T1-2014" xfId="4680"/>
    <cellStyle name="Dziesiętny [0]_Invoices2001Slovakia_Book1_1_Book1_Book1_KH 2012 (T3-2013)_Kế hoạch 2013 T1-2014" xfId="4681"/>
    <cellStyle name="Dziesietny [0]_Invoices2001Slovakia_Book1_1_Book1_Book1_VB Di den 2013" xfId="4682"/>
    <cellStyle name="Dziesiętny [0]_Invoices2001Slovakia_Book1_1_Book1_Book1_VB Di den 2013" xfId="4683"/>
    <cellStyle name="Dziesietny [0]_Invoices2001Slovakia_Book1_1_Book1_Copy of KH PHAN BO VON ĐỐI ỨNG NAM 2011 (30 TY phuong án gop WB)" xfId="4684"/>
    <cellStyle name="Dziesiętny [0]_Invoices2001Slovakia_Book1_1_Book1_Copy of KH PHAN BO VON ĐỐI ỨNG NAM 2011 (30 TY phuong án gop WB)" xfId="4685"/>
    <cellStyle name="Dziesietny [0]_Invoices2001Slovakia_Book1_1_Book1_Copy of KH PHAN BO VON ĐỐI ỨNG NAM 2011 (30 TY phuong án gop WB)_Ban BTDD TDC" xfId="4686"/>
    <cellStyle name="Dziesiętny [0]_Invoices2001Slovakia_Book1_1_Book1_Copy of KH PHAN BO VON ĐỐI ỨNG NAM 2011 (30 TY phuong án gop WB)_Ban BTDD TDC" xfId="4687"/>
    <cellStyle name="Dziesietny [0]_Invoices2001Slovakia_Book1_1_Book1_Copy of KH PHAN BO VON ĐỐI ỨNG NAM 2011 (30 TY phuong án gop WB)_Bieu 1+3+5+6+9" xfId="4688"/>
    <cellStyle name="Dziesiętny [0]_Invoices2001Slovakia_Book1_1_Book1_Copy of KH PHAN BO VON ĐỐI ỨNG NAM 2011 (30 TY phuong án gop WB)_Bieu 1+3+5+6+9" xfId="4689"/>
    <cellStyle name="Dziesietny [0]_Invoices2001Slovakia_Book1_1_Book1_Copy of KH PHAN BO VON ĐỐI ỨNG NAM 2011 (30 TY phuong án gop WB)_Bieu 1+3+5+6+9_Kế hoạch 2013 T1-2014" xfId="4690"/>
    <cellStyle name="Dziesiętny [0]_Invoices2001Slovakia_Book1_1_Book1_Copy of KH PHAN BO VON ĐỐI ỨNG NAM 2011 (30 TY phuong án gop WB)_Bieu 1+3+5+6+9_Kế hoạch 2013 T1-2014" xfId="4691"/>
    <cellStyle name="Dziesietny [0]_Invoices2001Slovakia_Book1_1_Book1_Copy of KH PHAN BO VON ĐỐI ỨNG NAM 2011 (30 TY phuong án gop WB)_Kế hoạch 2013 T1-2014" xfId="4692"/>
    <cellStyle name="Dziesiętny [0]_Invoices2001Slovakia_Book1_1_Book1_Copy of KH PHAN BO VON ĐỐI ỨNG NAM 2011 (30 TY phuong án gop WB)_Kế hoạch 2013 T1-2014" xfId="4693"/>
    <cellStyle name="Dziesietny [0]_Invoices2001Slovakia_Book1_1_Book1_DTTD chieng chan Tham lai 29-9-2009" xfId="4694"/>
    <cellStyle name="Dziesiętny [0]_Invoices2001Slovakia_Book1_1_Book1_DTTD chieng chan Tham lai 29-9-2009" xfId="4695"/>
    <cellStyle name="Dziesietny [0]_Invoices2001Slovakia_Book1_1_Book1_DTTD chieng chan Tham lai 29-9-2009_Ban BTDD TDC" xfId="4696"/>
    <cellStyle name="Dziesiętny [0]_Invoices2001Slovakia_Book1_1_Book1_DTTD chieng chan Tham lai 29-9-2009_Ban BTDD TDC" xfId="4697"/>
    <cellStyle name="Dziesietny [0]_Invoices2001Slovakia_Book1_1_Book1_DTTD chieng chan Tham lai 29-9-2009_Bieu 1+3+5+6+9" xfId="4698"/>
    <cellStyle name="Dziesiętny [0]_Invoices2001Slovakia_Book1_1_Book1_DTTD chieng chan Tham lai 29-9-2009_Bieu 1+3+5+6+9" xfId="4699"/>
    <cellStyle name="Dziesietny [0]_Invoices2001Slovakia_Book1_1_Book1_DTTD chieng chan Tham lai 29-9-2009_Bieu 1+3+5+6+9_Kế hoạch 2013 T1-2014" xfId="4700"/>
    <cellStyle name="Dziesiętny [0]_Invoices2001Slovakia_Book1_1_Book1_DTTD chieng chan Tham lai 29-9-2009_Bieu 1+3+5+6+9_Kế hoạch 2013 T1-2014" xfId="4701"/>
    <cellStyle name="Dziesietny [0]_Invoices2001Slovakia_Book1_1_Book1_DTTD chieng chan Tham lai 29-9-2009_Kế hoạch 2013 T1-2014" xfId="4702"/>
    <cellStyle name="Dziesiętny [0]_Invoices2001Slovakia_Book1_1_Book1_DTTD chieng chan Tham lai 29-9-2009_Kế hoạch 2013 T1-2014" xfId="4703"/>
    <cellStyle name="Dziesietny [0]_Invoices2001Slovakia_Book1_1_Book1_Du toan nuoc San Thang (GD2)" xfId="4704"/>
    <cellStyle name="Dziesiętny [0]_Invoices2001Slovakia_Book1_1_Book1_Du toan nuoc San Thang (GD2)" xfId="4705"/>
    <cellStyle name="Dziesietny [0]_Invoices2001Slovakia_Book1_1_Book1_Du toan nuoc San Thang (GD2)_Ban BTDD TDC" xfId="4706"/>
    <cellStyle name="Dziesiętny [0]_Invoices2001Slovakia_Book1_1_Book1_Du toan nuoc San Thang (GD2)_Ban BTDD TDC" xfId="4707"/>
    <cellStyle name="Dziesietny [0]_Invoices2001Slovakia_Book1_1_Book1_Du toan nuoc San Thang (GD2)_Kế hoạch 2013 T1-2014" xfId="4708"/>
    <cellStyle name="Dziesiętny [0]_Invoices2001Slovakia_Book1_1_Book1_Du toan nuoc San Thang (GD2)_Kế hoạch 2013 T1-2014" xfId="4709"/>
    <cellStyle name="Dziesietny [0]_Invoices2001Slovakia_Book1_1_Book1_Du toan nuoc San Thang (GD2)_KH 2012 (T3-2013)" xfId="4710"/>
    <cellStyle name="Dziesiętny [0]_Invoices2001Slovakia_Book1_1_Book1_Du toan nuoc San Thang (GD2)_KH 2012 (T3-2013)" xfId="4711"/>
    <cellStyle name="Dziesietny [0]_Invoices2001Slovakia_Book1_1_Book1_Du toan nuoc San Thang (GD2)_KH 2012 (T3-2013)_Kế hoạch 2013 T1-2014" xfId="4712"/>
    <cellStyle name="Dziesiętny [0]_Invoices2001Slovakia_Book1_1_Book1_Du toan nuoc San Thang (GD2)_KH 2012 (T3-2013)_Kế hoạch 2013 T1-2014" xfId="4713"/>
    <cellStyle name="Dziesietny [0]_Invoices2001Slovakia_Book1_1_Book1_Ke hoach 2010 (theo doi 11-8-2010)" xfId="4714"/>
    <cellStyle name="Dziesiętny [0]_Invoices2001Slovakia_Book1_1_Book1_Ke hoach 2010 (theo doi 11-8-2010)" xfId="4715"/>
    <cellStyle name="Dziesietny [0]_Invoices2001Slovakia_Book1_1_Book1_Ke hoach 2010 (theo doi 11-8-2010)_Ban BTDD TDC" xfId="4716"/>
    <cellStyle name="Dziesiętny [0]_Invoices2001Slovakia_Book1_1_Book1_Ke hoach 2010 (theo doi 11-8-2010)_Ban BTDD TDC" xfId="4717"/>
    <cellStyle name="Dziesietny [0]_Invoices2001Slovakia_Book1_1_Book1_Ke hoach 2010 (theo doi 11-8-2010)_Kế hoạch 2013 T1-2014" xfId="4718"/>
    <cellStyle name="Dziesiętny [0]_Invoices2001Slovakia_Book1_1_Book1_Ke hoach 2010 (theo doi 11-8-2010)_Kế hoạch 2013 T1-2014" xfId="4719"/>
    <cellStyle name="Dziesietny [0]_Invoices2001Slovakia_Book1_1_Book1_Ke hoach 2010 (theo doi 11-8-2010)_KH 2012 (T3-2013)" xfId="4720"/>
    <cellStyle name="Dziesiętny [0]_Invoices2001Slovakia_Book1_1_Book1_Ke hoach 2010 (theo doi 11-8-2010)_KH 2012 (T3-2013)" xfId="4721"/>
    <cellStyle name="Dziesietny [0]_Invoices2001Slovakia_Book1_1_Book1_Ke hoach 2010 (theo doi 11-8-2010)_KH 2012 (T3-2013)_Kế hoạch 2013 T1-2014" xfId="4722"/>
    <cellStyle name="Dziesiętny [0]_Invoices2001Slovakia_Book1_1_Book1_Ke hoach 2010 (theo doi 11-8-2010)_KH 2012 (T3-2013)_Kế hoạch 2013 T1-2014" xfId="4723"/>
    <cellStyle name="Dziesietny [0]_Invoices2001Slovakia_Book1_1_Book1_Kế hoạch 2013 T1-2014" xfId="4724"/>
    <cellStyle name="Dziesiętny [0]_Invoices2001Slovakia_Book1_1_Book1_Kế hoạch 2013 T1-2014" xfId="4725"/>
    <cellStyle name="Dziesietny [0]_Invoices2001Slovakia_Book1_1_Book1_ke hoach dau thau 30-6-2010" xfId="4726"/>
    <cellStyle name="Dziesiętny [0]_Invoices2001Slovakia_Book1_1_Book1_ke hoach dau thau 30-6-2010" xfId="4727"/>
    <cellStyle name="Dziesietny [0]_Invoices2001Slovakia_Book1_1_Book1_ke hoach dau thau 30-6-2010_Ban BTDD TDC" xfId="4728"/>
    <cellStyle name="Dziesiętny [0]_Invoices2001Slovakia_Book1_1_Book1_ke hoach dau thau 30-6-2010_Ban BTDD TDC" xfId="4729"/>
    <cellStyle name="Dziesietny [0]_Invoices2001Slovakia_Book1_1_Book1_ke hoach dau thau 30-6-2010_Kế hoạch 2013 T1-2014" xfId="4730"/>
    <cellStyle name="Dziesiętny [0]_Invoices2001Slovakia_Book1_1_Book1_ke hoach dau thau 30-6-2010_Kế hoạch 2013 T1-2014" xfId="4731"/>
    <cellStyle name="Dziesietny [0]_Invoices2001Slovakia_Book1_1_Book1_ke hoach dau thau 30-6-2010_KH 2012 (T3-2013)" xfId="4732"/>
    <cellStyle name="Dziesiętny [0]_Invoices2001Slovakia_Book1_1_Book1_ke hoach dau thau 30-6-2010_KH 2012 (T3-2013)" xfId="4733"/>
    <cellStyle name="Dziesietny [0]_Invoices2001Slovakia_Book1_1_Book1_ke hoach dau thau 30-6-2010_KH 2012 (T3-2013)_Kế hoạch 2013 T1-2014" xfId="4734"/>
    <cellStyle name="Dziesiętny [0]_Invoices2001Slovakia_Book1_1_Book1_ke hoach dau thau 30-6-2010_KH 2012 (T3-2013)_Kế hoạch 2013 T1-2014" xfId="4735"/>
    <cellStyle name="Dziesietny [0]_Invoices2001Slovakia_Book1_1_Book1_KH 2012 (T3-2013)" xfId="4736"/>
    <cellStyle name="Dziesiętny [0]_Invoices2001Slovakia_Book1_1_Book1_KH 2012 (T3-2013)" xfId="4737"/>
    <cellStyle name="Dziesietny [0]_Invoices2001Slovakia_Book1_1_Book1_KH 2012 (T3-2013)_Kế hoạch 2013 T1-2014" xfId="4738"/>
    <cellStyle name="Dziesiętny [0]_Invoices2001Slovakia_Book1_1_Book1_KH 2012 (T3-2013)_Kế hoạch 2013 T1-2014" xfId="4739"/>
    <cellStyle name="Dziesietny [0]_Invoices2001Slovakia_Book1_1_Book1_KH Von 2012 gui BKH 1" xfId="4740"/>
    <cellStyle name="Dziesiętny [0]_Invoices2001Slovakia_Book1_1_Book1_KH Von 2012 gui BKH 1" xfId="4741"/>
    <cellStyle name="Dziesietny [0]_Invoices2001Slovakia_Book1_1_Book1_KH Von 2012 gui BKH 1_Ban BTDD TDC" xfId="4742"/>
    <cellStyle name="Dziesiętny [0]_Invoices2001Slovakia_Book1_1_Book1_KH Von 2012 gui BKH 1_Ban BTDD TDC" xfId="4743"/>
    <cellStyle name="Dziesietny [0]_Invoices2001Slovakia_Book1_1_Book1_KH Von 2012 gui BKH 1_Bieu 1+3+5+6+9" xfId="4744"/>
    <cellStyle name="Dziesiętny [0]_Invoices2001Slovakia_Book1_1_Book1_KH Von 2012 gui BKH 1_Bieu 1+3+5+6+9" xfId="4745"/>
    <cellStyle name="Dziesietny [0]_Invoices2001Slovakia_Book1_1_Book1_KH Von 2012 gui BKH 1_Bieu 1+3+5+6+9_Kế hoạch 2013 T1-2014" xfId="4746"/>
    <cellStyle name="Dziesiętny [0]_Invoices2001Slovakia_Book1_1_Book1_KH Von 2012 gui BKH 1_Bieu 1+3+5+6+9_Kế hoạch 2013 T1-2014" xfId="4747"/>
    <cellStyle name="Dziesietny [0]_Invoices2001Slovakia_Book1_1_Book1_KH Von 2012 gui BKH 1_Kế hoạch 2013 T1-2014" xfId="4748"/>
    <cellStyle name="Dziesiętny [0]_Invoices2001Slovakia_Book1_1_Book1_KH Von 2012 gui BKH 1_Kế hoạch 2013 T1-2014" xfId="4749"/>
    <cellStyle name="Dziesietny [0]_Invoices2001Slovakia_Book1_1_Book1_KQXS" xfId="4750"/>
    <cellStyle name="Dziesiętny [0]_Invoices2001Slovakia_Book1_1_Book1_KQXS" xfId="4751"/>
    <cellStyle name="Dziesietny [0]_Invoices2001Slovakia_Book1_1_Book1_QD ke hoach dau thau" xfId="4752"/>
    <cellStyle name="Dziesiętny [0]_Invoices2001Slovakia_Book1_1_Book1_QD ke hoach dau thau" xfId="4753"/>
    <cellStyle name="Dziesietny [0]_Invoices2001Slovakia_Book1_1_Book1_QD ke hoach dau thau_Ban BTDD TDC" xfId="4754"/>
    <cellStyle name="Dziesiętny [0]_Invoices2001Slovakia_Book1_1_Book1_QD ke hoach dau thau_Ban BTDD TDC" xfId="4755"/>
    <cellStyle name="Dziesietny [0]_Invoices2001Slovakia_Book1_1_Book1_QD ke hoach dau thau_Kế hoạch 2013 T1-2014" xfId="4756"/>
    <cellStyle name="Dziesiętny [0]_Invoices2001Slovakia_Book1_1_Book1_QD ke hoach dau thau_Kế hoạch 2013 T1-2014" xfId="4757"/>
    <cellStyle name="Dziesietny [0]_Invoices2001Slovakia_Book1_1_Book1_QD ke hoach dau thau_KH 2012 (T3-2013)" xfId="4758"/>
    <cellStyle name="Dziesiętny [0]_Invoices2001Slovakia_Book1_1_Book1_QD ke hoach dau thau_KH 2012 (T3-2013)" xfId="4759"/>
    <cellStyle name="Dziesietny [0]_Invoices2001Slovakia_Book1_1_Book1_QD ke hoach dau thau_KH 2012 (T3-2013)_Kế hoạch 2013 T1-2014" xfId="4760"/>
    <cellStyle name="Dziesiętny [0]_Invoices2001Slovakia_Book1_1_Book1_QD ke hoach dau thau_KH 2012 (T3-2013)_Kế hoạch 2013 T1-2014" xfId="4761"/>
    <cellStyle name="Dziesietny [0]_Invoices2001Slovakia_Book1_1_Book1_StartUp" xfId="4762"/>
    <cellStyle name="Dziesiętny [0]_Invoices2001Slovakia_Book1_1_Book1_StartUp" xfId="4763"/>
    <cellStyle name="Dziesietny [0]_Invoices2001Slovakia_Book1_1_Book1_tinh toan hoang ha" xfId="4764"/>
    <cellStyle name="Dziesiętny [0]_Invoices2001Slovakia_Book1_1_Book1_tinh toan hoang ha" xfId="4765"/>
    <cellStyle name="Dziesietny [0]_Invoices2001Slovakia_Book1_1_Book1_tinh toan hoang ha_Ban BTDD TDC" xfId="4766"/>
    <cellStyle name="Dziesiętny [0]_Invoices2001Slovakia_Book1_1_Book1_tinh toan hoang ha_Ban BTDD TDC" xfId="4767"/>
    <cellStyle name="Dziesietny [0]_Invoices2001Slovakia_Book1_1_Book1_tinh toan hoang ha_Kế hoạch 2013 T1-2014" xfId="4768"/>
    <cellStyle name="Dziesiętny [0]_Invoices2001Slovakia_Book1_1_Book1_tinh toan hoang ha_Kế hoạch 2013 T1-2014" xfId="4769"/>
    <cellStyle name="Dziesietny [0]_Invoices2001Slovakia_Book1_1_Book1_tinh toan hoang ha_KH 2012 (T3-2013)" xfId="4770"/>
    <cellStyle name="Dziesiętny [0]_Invoices2001Slovakia_Book1_1_Book1_tinh toan hoang ha_KH 2012 (T3-2013)" xfId="4771"/>
    <cellStyle name="Dziesietny [0]_Invoices2001Slovakia_Book1_1_Book1_tinh toan hoang ha_KH 2012 (T3-2013)_Kế hoạch 2013 T1-2014" xfId="4772"/>
    <cellStyle name="Dziesiętny [0]_Invoices2001Slovakia_Book1_1_Book1_tinh toan hoang ha_KH 2012 (T3-2013)_Kế hoạch 2013 T1-2014" xfId="4773"/>
    <cellStyle name="Dziesietny [0]_Invoices2001Slovakia_Book1_1_Book1_Tong von ĐTPT" xfId="4774"/>
    <cellStyle name="Dziesiętny [0]_Invoices2001Slovakia_Book1_1_Book1_Tong von ĐTPT" xfId="4775"/>
    <cellStyle name="Dziesietny [0]_Invoices2001Slovakia_Book1_1_Book1_Tong von ĐTPT_Ban BTDD TDC" xfId="4776"/>
    <cellStyle name="Dziesiętny [0]_Invoices2001Slovakia_Book1_1_Book1_Tong von ĐTPT_Ban BTDD TDC" xfId="4777"/>
    <cellStyle name="Dziesietny [0]_Invoices2001Slovakia_Book1_1_Book1_Tong von ĐTPT_Kế hoạch 2013 T1-2014" xfId="4778"/>
    <cellStyle name="Dziesiętny [0]_Invoices2001Slovakia_Book1_1_Book1_Tong von ĐTPT_Kế hoạch 2013 T1-2014" xfId="4779"/>
    <cellStyle name="Dziesietny [0]_Invoices2001Slovakia_Book1_1_Book1_Tong von ĐTPT_KH 2012 (T3-2013)" xfId="4780"/>
    <cellStyle name="Dziesiętny [0]_Invoices2001Slovakia_Book1_1_Book1_Tong von ĐTPT_KH 2012 (T3-2013)" xfId="4781"/>
    <cellStyle name="Dziesietny [0]_Invoices2001Slovakia_Book1_1_Book1_Tong von ĐTPT_KH 2012 (T3-2013)_Kế hoạch 2013 T1-2014" xfId="4782"/>
    <cellStyle name="Dziesiętny [0]_Invoices2001Slovakia_Book1_1_Book1_Tong von ĐTPT_KH 2012 (T3-2013)_Kế hoạch 2013 T1-2014" xfId="4783"/>
    <cellStyle name="Dziesietny [0]_Invoices2001Slovakia_Book1_1_Copy of KH PHAN BO VON ĐỐI ỨNG NAM 2011 (30 TY phuong án gop WB)" xfId="4784"/>
    <cellStyle name="Dziesiętny [0]_Invoices2001Slovakia_Book1_1_Copy of KH PHAN BO VON ĐỐI ỨNG NAM 2011 (30 TY phuong án gop WB)" xfId="4785"/>
    <cellStyle name="Dziesietny [0]_Invoices2001Slovakia_Book1_1_Copy of KH PHAN BO VON ĐỐI ỨNG NAM 2011 (30 TY phuong án gop WB)_Ban BTDD TDC" xfId="4786"/>
    <cellStyle name="Dziesiętny [0]_Invoices2001Slovakia_Book1_1_Copy of KH PHAN BO VON ĐỐI ỨNG NAM 2011 (30 TY phuong án gop WB)_Ban BTDD TDC" xfId="4787"/>
    <cellStyle name="Dziesietny [0]_Invoices2001Slovakia_Book1_1_Copy of KH PHAN BO VON ĐỐI ỨNG NAM 2011 (30 TY phuong án gop WB)_Bieu 1+3+5+6+9" xfId="4788"/>
    <cellStyle name="Dziesiętny [0]_Invoices2001Slovakia_Book1_1_Copy of KH PHAN BO VON ĐỐI ỨNG NAM 2011 (30 TY phuong án gop WB)_Bieu 1+3+5+6+9" xfId="4789"/>
    <cellStyle name="Dziesietny [0]_Invoices2001Slovakia_Book1_1_Copy of KH PHAN BO VON ĐỐI ỨNG NAM 2011 (30 TY phuong án gop WB)_Bieu 1+3+5+6+9_Kế hoạch 2013 T1-2014" xfId="4790"/>
    <cellStyle name="Dziesiętny [0]_Invoices2001Slovakia_Book1_1_Copy of KH PHAN BO VON ĐỐI ỨNG NAM 2011 (30 TY phuong án gop WB)_Bieu 1+3+5+6+9_Kế hoạch 2013 T1-2014" xfId="4791"/>
    <cellStyle name="Dziesietny [0]_Invoices2001Slovakia_Book1_1_Copy of KH PHAN BO VON ĐỐI ỨNG NAM 2011 (30 TY phuong án gop WB)_Kế hoạch 2013 T1-2014" xfId="4792"/>
    <cellStyle name="Dziesiętny [0]_Invoices2001Slovakia_Book1_1_Copy of KH PHAN BO VON ĐỐI ỨNG NAM 2011 (30 TY phuong án gop WB)_Kế hoạch 2013 T1-2014" xfId="4793"/>
    <cellStyle name="Dziesietny [0]_Invoices2001Slovakia_Book1_1_Danh Mục KCM trinh BKH 2011 (BS 30A)" xfId="4794"/>
    <cellStyle name="Dziesiętny [0]_Invoices2001Slovakia_Book1_1_Danh Mục KCM trinh BKH 2011 (BS 30A)" xfId="4795"/>
    <cellStyle name="Dziesietny [0]_Invoices2001Slovakia_Book1_1_Danh Mục KCM trinh BKH 2011 (BS 30A)_Ban BTDD TDC" xfId="4796"/>
    <cellStyle name="Dziesiętny [0]_Invoices2001Slovakia_Book1_1_Danh Mục KCM trinh BKH 2011 (BS 30A)_Ban BTDD TDC" xfId="4797"/>
    <cellStyle name="Dziesietny [0]_Invoices2001Slovakia_Book1_1_Danh Mục KCM trinh BKH 2011(20-8)" xfId="4798"/>
    <cellStyle name="Dziesiętny [0]_Invoices2001Slovakia_Book1_1_Danh Mục KCM trinh BKH 2011(20-8)" xfId="4799"/>
    <cellStyle name="Dziesietny [0]_Invoices2001Slovakia_Book1_1_Danh Mục KCM trinh BKH 2011(20-8)_Kế hoạch 2013 T1-2014" xfId="4800"/>
    <cellStyle name="Dziesiętny [0]_Invoices2001Slovakia_Book1_1_Danh Mục KCM trinh BKH 2011(20-8)_Kế hoạch 2013 T1-2014" xfId="4801"/>
    <cellStyle name="Dziesietny [0]_Invoices2001Slovakia_Book1_1_Danh Mục KCM trinh BKH 2011(20-8)_KH 2012 (T3-2013)" xfId="4802"/>
    <cellStyle name="Dziesiętny [0]_Invoices2001Slovakia_Book1_1_Danh Mục KCM trinh BKH 2011(20-8)_KH 2012 (T3-2013)" xfId="4803"/>
    <cellStyle name="Dziesietny [0]_Invoices2001Slovakia_Book1_1_Danh Mục KCM trinh BKH 2011(20-8)_KH 2012 (T3-2013)_Kế hoạch 2013 T1-2014" xfId="4804"/>
    <cellStyle name="Dziesiętny [0]_Invoices2001Slovakia_Book1_1_Danh Mục KCM trinh BKH 2011(20-8)_KH 2012 (T3-2013)_Kế hoạch 2013 T1-2014" xfId="4805"/>
    <cellStyle name="Dziesietny [0]_Invoices2001Slovakia_Book1_1_DTTD chieng chan Tham lai 29-9-2009" xfId="4806"/>
    <cellStyle name="Dziesiętny [0]_Invoices2001Slovakia_Book1_1_DTTD chieng chan Tham lai 29-9-2009" xfId="4807"/>
    <cellStyle name="Dziesietny [0]_Invoices2001Slovakia_Book1_1_DTTD chieng chan Tham lai 29-9-2009_Ban BTDD TDC" xfId="4808"/>
    <cellStyle name="Dziesiętny [0]_Invoices2001Slovakia_Book1_1_DTTD chieng chan Tham lai 29-9-2009_Ban BTDD TDC" xfId="4809"/>
    <cellStyle name="Dziesietny [0]_Invoices2001Slovakia_Book1_1_DTTD chieng chan Tham lai 29-9-2009_Bieu 1+3+5+6+9" xfId="4810"/>
    <cellStyle name="Dziesiętny [0]_Invoices2001Slovakia_Book1_1_DTTD chieng chan Tham lai 29-9-2009_Bieu 1+3+5+6+9" xfId="4811"/>
    <cellStyle name="Dziesietny [0]_Invoices2001Slovakia_Book1_1_DTTD chieng chan Tham lai 29-9-2009_Bieu 1+3+5+6+9_Kế hoạch 2013 T1-2014" xfId="4812"/>
    <cellStyle name="Dziesiętny [0]_Invoices2001Slovakia_Book1_1_DTTD chieng chan Tham lai 29-9-2009_Bieu 1+3+5+6+9_Kế hoạch 2013 T1-2014" xfId="4813"/>
    <cellStyle name="Dziesietny [0]_Invoices2001Slovakia_Book1_1_DTTD chieng chan Tham lai 29-9-2009_Kế hoạch 2013 T1-2014" xfId="4814"/>
    <cellStyle name="Dziesiętny [0]_Invoices2001Slovakia_Book1_1_DTTD chieng chan Tham lai 29-9-2009_Kế hoạch 2013 T1-2014" xfId="4815"/>
    <cellStyle name="Dziesietny [0]_Invoices2001Slovakia_Book1_1_Du toan nuoc San Thang (GD2)" xfId="4816"/>
    <cellStyle name="Dziesiętny [0]_Invoices2001Slovakia_Book1_1_Du toan nuoc San Thang (GD2)" xfId="4817"/>
    <cellStyle name="Dziesietny [0]_Invoices2001Slovakia_Book1_1_Du toan nuoc San Thang (GD2)_Ban BTDD TDC" xfId="4818"/>
    <cellStyle name="Dziesiętny [0]_Invoices2001Slovakia_Book1_1_Du toan nuoc San Thang (GD2)_Ban BTDD TDC" xfId="4819"/>
    <cellStyle name="Dziesietny [0]_Invoices2001Slovakia_Book1_1_Du toan nuoc San Thang (GD2)_Kế hoạch 2013 T1-2014" xfId="4820"/>
    <cellStyle name="Dziesiętny [0]_Invoices2001Slovakia_Book1_1_Du toan nuoc San Thang (GD2)_Kế hoạch 2013 T1-2014" xfId="4821"/>
    <cellStyle name="Dziesietny [0]_Invoices2001Slovakia_Book1_1_Du toan nuoc San Thang (GD2)_KH 2012 (T3-2013)" xfId="4822"/>
    <cellStyle name="Dziesiętny [0]_Invoices2001Slovakia_Book1_1_Du toan nuoc San Thang (GD2)_KH 2012 (T3-2013)" xfId="4823"/>
    <cellStyle name="Dziesietny [0]_Invoices2001Slovakia_Book1_1_Du toan nuoc San Thang (GD2)_KH 2012 (T3-2013)_Kế hoạch 2013 T1-2014" xfId="4824"/>
    <cellStyle name="Dziesiętny [0]_Invoices2001Slovakia_Book1_1_Du toan nuoc San Thang (GD2)_KH 2012 (T3-2013)_Kế hoạch 2013 T1-2014" xfId="4825"/>
    <cellStyle name="Dziesietny [0]_Invoices2001Slovakia_Book1_1_Ke hoach 2010 (theo doi 11-8-2010)" xfId="4826"/>
    <cellStyle name="Dziesiętny [0]_Invoices2001Slovakia_Book1_1_Ke hoach 2010 (theo doi 11-8-2010)" xfId="4827"/>
    <cellStyle name="Dziesietny [0]_Invoices2001Slovakia_Book1_1_Ke hoach 2010 (theo doi 11-8-2010)_Ban BTDD TDC" xfId="4828"/>
    <cellStyle name="Dziesiętny [0]_Invoices2001Slovakia_Book1_1_Ke hoach 2010 (theo doi 11-8-2010)_Ban BTDD TDC" xfId="4829"/>
    <cellStyle name="Dziesietny [0]_Invoices2001Slovakia_Book1_1_Ke hoach 2010 (theo doi 11-8-2010)_Kế hoạch 2013 T1-2014" xfId="4830"/>
    <cellStyle name="Dziesiętny [0]_Invoices2001Slovakia_Book1_1_Ke hoach 2010 (theo doi 11-8-2010)_Kế hoạch 2013 T1-2014" xfId="4831"/>
    <cellStyle name="Dziesietny [0]_Invoices2001Slovakia_Book1_1_Ke hoach 2010 (theo doi 11-8-2010)_KH 2012 (T3-2013)" xfId="4832"/>
    <cellStyle name="Dziesiętny [0]_Invoices2001Slovakia_Book1_1_Ke hoach 2010 (theo doi 11-8-2010)_KH 2012 (T3-2013)" xfId="4833"/>
    <cellStyle name="Dziesietny [0]_Invoices2001Slovakia_Book1_1_Ke hoach 2010 (theo doi 11-8-2010)_KH 2012 (T3-2013)_Kế hoạch 2013 T1-2014" xfId="4834"/>
    <cellStyle name="Dziesiętny [0]_Invoices2001Slovakia_Book1_1_Ke hoach 2010 (theo doi 11-8-2010)_KH 2012 (T3-2013)_Kế hoạch 2013 T1-2014" xfId="4835"/>
    <cellStyle name="Dziesietny [0]_Invoices2001Slovakia_Book1_1_Ke hoach 2010 ngay 31-01" xfId="4836"/>
    <cellStyle name="Dziesiętny [0]_Invoices2001Slovakia_Book1_1_Ke hoach 2010 ngay 31-01" xfId="4837"/>
    <cellStyle name="Dziesietny [0]_Invoices2001Slovakia_Book1_1_Ke hoach 2010 ngay 31-01_Ban BTDD TDC" xfId="4838"/>
    <cellStyle name="Dziesiętny [0]_Invoices2001Slovakia_Book1_1_Ke hoach 2010 ngay 31-01_Ban BTDD TDC" xfId="4839"/>
    <cellStyle name="Dziesietny [0]_Invoices2001Slovakia_Book1_1_Ke hoach 2010 ngay 31-01_Kế hoạch 2013 T1-2014" xfId="4840"/>
    <cellStyle name="Dziesiętny [0]_Invoices2001Slovakia_Book1_1_Ke hoach 2010 ngay 31-01_Kế hoạch 2013 T1-2014" xfId="4841"/>
    <cellStyle name="Dziesietny [0]_Invoices2001Slovakia_Book1_1_Ke hoach 2010 ngay 31-01_KH 2012 (T3-2013)" xfId="4842"/>
    <cellStyle name="Dziesiętny [0]_Invoices2001Slovakia_Book1_1_Ke hoach 2010 ngay 31-01_KH 2012 (T3-2013)" xfId="4843"/>
    <cellStyle name="Dziesietny [0]_Invoices2001Slovakia_Book1_1_Ke hoach 2010 ngay 31-01_KH 2012 (T3-2013)_Kế hoạch 2013 T1-2014" xfId="4844"/>
    <cellStyle name="Dziesiętny [0]_Invoices2001Slovakia_Book1_1_Ke hoach 2010 ngay 31-01_KH 2012 (T3-2013)_Kế hoạch 2013 T1-2014" xfId="4845"/>
    <cellStyle name="Dziesietny [0]_Invoices2001Slovakia_Book1_1_Kế hoạch 2013 T1-2014" xfId="4846"/>
    <cellStyle name="Dziesiętny [0]_Invoices2001Slovakia_Book1_1_Kế hoạch 2013 T1-2014" xfId="4847"/>
    <cellStyle name="Dziesietny [0]_Invoices2001Slovakia_Book1_1_ke hoach dau thau 30-6-2010" xfId="4848"/>
    <cellStyle name="Dziesiętny [0]_Invoices2001Slovakia_Book1_1_ke hoach dau thau 30-6-2010" xfId="4849"/>
    <cellStyle name="Dziesietny [0]_Invoices2001Slovakia_Book1_1_ke hoach dau thau 30-6-2010_Ban BTDD TDC" xfId="4850"/>
    <cellStyle name="Dziesiętny [0]_Invoices2001Slovakia_Book1_1_ke hoach dau thau 30-6-2010_Ban BTDD TDC" xfId="4851"/>
    <cellStyle name="Dziesietny [0]_Invoices2001Slovakia_Book1_1_ke hoach dau thau 30-6-2010_Kế hoạch 2013 T1-2014" xfId="4852"/>
    <cellStyle name="Dziesiętny [0]_Invoices2001Slovakia_Book1_1_ke hoach dau thau 30-6-2010_Kế hoạch 2013 T1-2014" xfId="4853"/>
    <cellStyle name="Dziesietny [0]_Invoices2001Slovakia_Book1_1_ke hoach dau thau 30-6-2010_KH 2012 (T3-2013)" xfId="4854"/>
    <cellStyle name="Dziesiętny [0]_Invoices2001Slovakia_Book1_1_ke hoach dau thau 30-6-2010_KH 2012 (T3-2013)" xfId="4855"/>
    <cellStyle name="Dziesietny [0]_Invoices2001Slovakia_Book1_1_ke hoach dau thau 30-6-2010_KH 2012 (T3-2013)_Kế hoạch 2013 T1-2014" xfId="4856"/>
    <cellStyle name="Dziesiętny [0]_Invoices2001Slovakia_Book1_1_ke hoach dau thau 30-6-2010_KH 2012 (T3-2013)_Kế hoạch 2013 T1-2014" xfId="4857"/>
    <cellStyle name="Dziesietny [0]_Invoices2001Slovakia_Book1_1_KH 2012 (T3-2013)" xfId="4858"/>
    <cellStyle name="Dziesiętny [0]_Invoices2001Slovakia_Book1_1_KH 2012 (T3-2013)" xfId="4859"/>
    <cellStyle name="Dziesietny [0]_Invoices2001Slovakia_Book1_1_KH 2012 (T3-2013)_Kế hoạch 2013 T1-2014" xfId="4860"/>
    <cellStyle name="Dziesiętny [0]_Invoices2001Slovakia_Book1_1_KH 2012 (T3-2013)_Kế hoạch 2013 T1-2014" xfId="4861"/>
    <cellStyle name="Dziesietny [0]_Invoices2001Slovakia_Book1_1_KH Von 2012 gui BKH 1" xfId="4862"/>
    <cellStyle name="Dziesiętny [0]_Invoices2001Slovakia_Book1_1_KH Von 2012 gui BKH 1" xfId="4863"/>
    <cellStyle name="Dziesietny [0]_Invoices2001Slovakia_Book1_1_KH Von 2012 gui BKH 1_Ban BTDD TDC" xfId="4864"/>
    <cellStyle name="Dziesiętny [0]_Invoices2001Slovakia_Book1_1_KH Von 2012 gui BKH 1_Ban BTDD TDC" xfId="4865"/>
    <cellStyle name="Dziesietny [0]_Invoices2001Slovakia_Book1_1_KH Von 2012 gui BKH 1_Bieu 1+3+5+6+9" xfId="4866"/>
    <cellStyle name="Dziesiętny [0]_Invoices2001Slovakia_Book1_1_KH Von 2012 gui BKH 1_Bieu 1+3+5+6+9" xfId="4867"/>
    <cellStyle name="Dziesietny [0]_Invoices2001Slovakia_Book1_1_KH Von 2012 gui BKH 1_Bieu 1+3+5+6+9_Kế hoạch 2013 T1-2014" xfId="4868"/>
    <cellStyle name="Dziesiętny [0]_Invoices2001Slovakia_Book1_1_KH Von 2012 gui BKH 1_Bieu 1+3+5+6+9_Kế hoạch 2013 T1-2014" xfId="4869"/>
    <cellStyle name="Dziesietny [0]_Invoices2001Slovakia_Book1_1_KH Von 2012 gui BKH 1_Kế hoạch 2013 T1-2014" xfId="4870"/>
    <cellStyle name="Dziesiętny [0]_Invoices2001Slovakia_Book1_1_KH Von 2012 gui BKH 1_Kế hoạch 2013 T1-2014" xfId="4871"/>
    <cellStyle name="Dziesietny [0]_Invoices2001Slovakia_Book1_1_KH Von 2012 gui BKH 2" xfId="4872"/>
    <cellStyle name="Dziesiętny [0]_Invoices2001Slovakia_Book1_1_KH Von 2012 gui BKH 2" xfId="4873"/>
    <cellStyle name="Dziesietny [0]_Invoices2001Slovakia_Book1_1_KH Von 2012 gui BKH 2_Ban BTDD TDC" xfId="4874"/>
    <cellStyle name="Dziesiętny [0]_Invoices2001Slovakia_Book1_1_KH Von 2012 gui BKH 2_Ban BTDD TDC" xfId="4875"/>
    <cellStyle name="Dziesietny [0]_Invoices2001Slovakia_Book1_1_KH Von 2012 gui BKH 2_Kế hoạch 2013 T1-2014" xfId="4876"/>
    <cellStyle name="Dziesiętny [0]_Invoices2001Slovakia_Book1_1_KH Von 2012 gui BKH 2_Kế hoạch 2013 T1-2014" xfId="4877"/>
    <cellStyle name="Dziesietny [0]_Invoices2001Slovakia_Book1_1_KH Von 2012 gui BKH 2_KH 2012 (T3-2013)" xfId="4878"/>
    <cellStyle name="Dziesiętny [0]_Invoices2001Slovakia_Book1_1_KH Von 2012 gui BKH 2_KH 2012 (T3-2013)" xfId="4879"/>
    <cellStyle name="Dziesietny [0]_Invoices2001Slovakia_Book1_1_KH Von 2012 gui BKH 2_KH 2012 (T3-2013)_Kế hoạch 2013 T1-2014" xfId="4880"/>
    <cellStyle name="Dziesiętny [0]_Invoices2001Slovakia_Book1_1_KH Von 2012 gui BKH 2_KH 2012 (T3-2013)_Kế hoạch 2013 T1-2014" xfId="4881"/>
    <cellStyle name="Dziesietny [0]_Invoices2001Slovakia_Book1_1_KQXS" xfId="4882"/>
    <cellStyle name="Dziesiętny [0]_Invoices2001Slovakia_Book1_1_KQXS" xfId="4883"/>
    <cellStyle name="Dziesietny [0]_Invoices2001Slovakia_Book1_1_QD ke hoach dau thau" xfId="4884"/>
    <cellStyle name="Dziesiętny [0]_Invoices2001Slovakia_Book1_1_QD ke hoach dau thau" xfId="4885"/>
    <cellStyle name="Dziesietny [0]_Invoices2001Slovakia_Book1_1_QD ke hoach dau thau_Ban BTDD TDC" xfId="4886"/>
    <cellStyle name="Dziesiętny [0]_Invoices2001Slovakia_Book1_1_QD ke hoach dau thau_Ban BTDD TDC" xfId="4887"/>
    <cellStyle name="Dziesietny [0]_Invoices2001Slovakia_Book1_1_QD ke hoach dau thau_Kế hoạch 2013 T1-2014" xfId="4888"/>
    <cellStyle name="Dziesiętny [0]_Invoices2001Slovakia_Book1_1_QD ke hoach dau thau_Kế hoạch 2013 T1-2014" xfId="4889"/>
    <cellStyle name="Dziesietny [0]_Invoices2001Slovakia_Book1_1_QD ke hoach dau thau_KH 2012 (T3-2013)" xfId="4890"/>
    <cellStyle name="Dziesiętny [0]_Invoices2001Slovakia_Book1_1_QD ke hoach dau thau_KH 2012 (T3-2013)" xfId="4891"/>
    <cellStyle name="Dziesietny [0]_Invoices2001Slovakia_Book1_1_QD ke hoach dau thau_KH 2012 (T3-2013)_Kế hoạch 2013 T1-2014" xfId="4892"/>
    <cellStyle name="Dziesiętny [0]_Invoices2001Slovakia_Book1_1_QD ke hoach dau thau_KH 2012 (T3-2013)_Kế hoạch 2013 T1-2014" xfId="4893"/>
    <cellStyle name="Dziesietny [0]_Invoices2001Slovakia_Book1_1_Ra soat KH von 2011 (Huy-11-11-11)" xfId="4894"/>
    <cellStyle name="Dziesiętny [0]_Invoices2001Slovakia_Book1_1_Ra soat KH von 2011 (Huy-11-11-11)" xfId="4895"/>
    <cellStyle name="Dziesietny [0]_Invoices2001Slovakia_Book1_1_StartUp" xfId="4896"/>
    <cellStyle name="Dziesiętny [0]_Invoices2001Slovakia_Book1_1_StartUp" xfId="4897"/>
    <cellStyle name="Dziesietny [0]_Invoices2001Slovakia_Book1_1_Tien do PTH nam 2011" xfId="4898"/>
    <cellStyle name="Dziesiętny [0]_Invoices2001Slovakia_Book1_1_Tien do PTH nam 2011" xfId="4899"/>
    <cellStyle name="Dziesietny [0]_Invoices2001Slovakia_Book1_1_Tien do PTH nam 2011_Kế hoạch 2013 T1-2014" xfId="4900"/>
    <cellStyle name="Dziesiętny [0]_Invoices2001Slovakia_Book1_1_Tien do PTH nam 2011_Kế hoạch 2013 T1-2014" xfId="4901"/>
    <cellStyle name="Dziesietny [0]_Invoices2001Slovakia_Book1_1_Tien do PTH nam 2011_KH 2012 (T3-2013)" xfId="4902"/>
    <cellStyle name="Dziesiętny [0]_Invoices2001Slovakia_Book1_1_Tien do PTH nam 2011_KH 2012 (T3-2013)" xfId="4903"/>
    <cellStyle name="Dziesietny [0]_Invoices2001Slovakia_Book1_1_Tien do PTH nam 2011_KH 2012 (T3-2013)_Kế hoạch 2013 T1-2014" xfId="4904"/>
    <cellStyle name="Dziesiętny [0]_Invoices2001Slovakia_Book1_1_Tien do PTH nam 2011_KH 2012 (T3-2013)_Kế hoạch 2013 T1-2014" xfId="4905"/>
    <cellStyle name="Dziesietny [0]_Invoices2001Slovakia_Book1_1_tinh toan hoang ha" xfId="4906"/>
    <cellStyle name="Dziesiętny [0]_Invoices2001Slovakia_Book1_1_tinh toan hoang ha" xfId="4907"/>
    <cellStyle name="Dziesietny [0]_Invoices2001Slovakia_Book1_1_tinh toan hoang ha_Ban BTDD TDC" xfId="4908"/>
    <cellStyle name="Dziesiętny [0]_Invoices2001Slovakia_Book1_1_tinh toan hoang ha_Ban BTDD TDC" xfId="4909"/>
    <cellStyle name="Dziesietny [0]_Invoices2001Slovakia_Book1_1_tinh toan hoang ha_Kế hoạch 2013 T1-2014" xfId="4910"/>
    <cellStyle name="Dziesiętny [0]_Invoices2001Slovakia_Book1_1_tinh toan hoang ha_Kế hoạch 2013 T1-2014" xfId="4911"/>
    <cellStyle name="Dziesietny [0]_Invoices2001Slovakia_Book1_1_tinh toan hoang ha_KH 2012 (T3-2013)" xfId="4912"/>
    <cellStyle name="Dziesiętny [0]_Invoices2001Slovakia_Book1_1_tinh toan hoang ha_KH 2012 (T3-2013)" xfId="4913"/>
    <cellStyle name="Dziesietny [0]_Invoices2001Slovakia_Book1_1_tinh toan hoang ha_KH 2012 (T3-2013)_Kế hoạch 2013 T1-2014" xfId="4914"/>
    <cellStyle name="Dziesiętny [0]_Invoices2001Slovakia_Book1_1_tinh toan hoang ha_KH 2012 (T3-2013)_Kế hoạch 2013 T1-2014" xfId="4915"/>
    <cellStyle name="Dziesietny [0]_Invoices2001Slovakia_Book1_1_Tong von ĐTPT" xfId="4916"/>
    <cellStyle name="Dziesiętny [0]_Invoices2001Slovakia_Book1_1_Tong von ĐTPT" xfId="4917"/>
    <cellStyle name="Dziesietny [0]_Invoices2001Slovakia_Book1_1_Tong von ĐTPT_Ban BTDD TDC" xfId="4918"/>
    <cellStyle name="Dziesiętny [0]_Invoices2001Slovakia_Book1_1_Tong von ĐTPT_Ban BTDD TDC" xfId="4919"/>
    <cellStyle name="Dziesietny [0]_Invoices2001Slovakia_Book1_1_Tong von ĐTPT_Kế hoạch 2013 T1-2014" xfId="4920"/>
    <cellStyle name="Dziesiętny [0]_Invoices2001Slovakia_Book1_1_Tong von ĐTPT_Kế hoạch 2013 T1-2014" xfId="4921"/>
    <cellStyle name="Dziesietny [0]_Invoices2001Slovakia_Book1_1_Tong von ĐTPT_KH 2012 (T3-2013)" xfId="4922"/>
    <cellStyle name="Dziesiętny [0]_Invoices2001Slovakia_Book1_1_Tong von ĐTPT_KH 2012 (T3-2013)" xfId="4923"/>
    <cellStyle name="Dziesietny [0]_Invoices2001Slovakia_Book1_1_Tong von ĐTPT_KH 2012 (T3-2013)_Kế hoạch 2013 T1-2014" xfId="4924"/>
    <cellStyle name="Dziesiętny [0]_Invoices2001Slovakia_Book1_1_Tong von ĐTPT_KH 2012 (T3-2013)_Kế hoạch 2013 T1-2014" xfId="4925"/>
    <cellStyle name="Dziesietny [0]_Invoices2001Slovakia_Book1_2" xfId="4926"/>
    <cellStyle name="Dziesiętny [0]_Invoices2001Slovakia_Book1_2" xfId="4927"/>
    <cellStyle name="Dziesietny [0]_Invoices2001Slovakia_Book1_2_Ban BTDD TDC" xfId="4928"/>
    <cellStyle name="Dziesiętny [0]_Invoices2001Slovakia_Book1_2_Ban BTDD TDC" xfId="4929"/>
    <cellStyle name="Dziesietny [0]_Invoices2001Slovakia_Book1_2_bieu ke hoach dau thau" xfId="4930"/>
    <cellStyle name="Dziesiętny [0]_Invoices2001Slovakia_Book1_2_bieu ke hoach dau thau" xfId="4931"/>
    <cellStyle name="Dziesietny [0]_Invoices2001Slovakia_Book1_2_bieu ke hoach dau thau truong mam non SKH" xfId="4932"/>
    <cellStyle name="Dziesiętny [0]_Invoices2001Slovakia_Book1_2_bieu ke hoach dau thau truong mam non SKH" xfId="4933"/>
    <cellStyle name="Dziesietny [0]_Invoices2001Slovakia_Book1_2_bieu ke hoach dau thau truong mam non SKH_Ban BTDD TDC" xfId="4934"/>
    <cellStyle name="Dziesiętny [0]_Invoices2001Slovakia_Book1_2_bieu ke hoach dau thau truong mam non SKH_Ban BTDD TDC" xfId="4935"/>
    <cellStyle name="Dziesietny [0]_Invoices2001Slovakia_Book1_2_bieu ke hoach dau thau truong mam non SKH_Kế hoạch 2013 T1-2014" xfId="4936"/>
    <cellStyle name="Dziesiętny [0]_Invoices2001Slovakia_Book1_2_bieu ke hoach dau thau truong mam non SKH_Kế hoạch 2013 T1-2014" xfId="4937"/>
    <cellStyle name="Dziesietny [0]_Invoices2001Slovakia_Book1_2_bieu ke hoach dau thau truong mam non SKH_KH 2012 (T3-2013)" xfId="4938"/>
    <cellStyle name="Dziesiętny [0]_Invoices2001Slovakia_Book1_2_bieu ke hoach dau thau truong mam non SKH_KH 2012 (T3-2013)" xfId="4939"/>
    <cellStyle name="Dziesietny [0]_Invoices2001Slovakia_Book1_2_bieu ke hoach dau thau truong mam non SKH_KH 2012 (T3-2013)_Kế hoạch 2013 T1-2014" xfId="4940"/>
    <cellStyle name="Dziesiętny [0]_Invoices2001Slovakia_Book1_2_bieu ke hoach dau thau truong mam non SKH_KH 2012 (T3-2013)_Kế hoạch 2013 T1-2014" xfId="4941"/>
    <cellStyle name="Dziesietny [0]_Invoices2001Slovakia_Book1_2_bieu ke hoach dau thau_Ban BTDD TDC" xfId="4942"/>
    <cellStyle name="Dziesiętny [0]_Invoices2001Slovakia_Book1_2_bieu ke hoach dau thau_Ban BTDD TDC" xfId="4943"/>
    <cellStyle name="Dziesietny [0]_Invoices2001Slovakia_Book1_2_bieu ke hoach dau thau_Kế hoạch 2013 T1-2014" xfId="4944"/>
    <cellStyle name="Dziesiętny [0]_Invoices2001Slovakia_Book1_2_bieu ke hoach dau thau_Kế hoạch 2013 T1-2014" xfId="4945"/>
    <cellStyle name="Dziesietny [0]_Invoices2001Slovakia_Book1_2_bieu ke hoach dau thau_KH 2012 (T3-2013)" xfId="4946"/>
    <cellStyle name="Dziesiętny [0]_Invoices2001Slovakia_Book1_2_bieu ke hoach dau thau_KH 2012 (T3-2013)" xfId="4947"/>
    <cellStyle name="Dziesietny [0]_Invoices2001Slovakia_Book1_2_bieu ke hoach dau thau_KH 2012 (T3-2013)_Kế hoạch 2013 T1-2014" xfId="4948"/>
    <cellStyle name="Dziesiętny [0]_Invoices2001Slovakia_Book1_2_bieu ke hoach dau thau_KH 2012 (T3-2013)_Kế hoạch 2013 T1-2014" xfId="4949"/>
    <cellStyle name="Dziesietny [0]_Invoices2001Slovakia_Book1_2_bieu tong hop lai kh von 2011 gui phong TH-KTDN" xfId="4950"/>
    <cellStyle name="Dziesiętny [0]_Invoices2001Slovakia_Book1_2_bieu tong hop lai kh von 2011 gui phong TH-KTDN" xfId="4951"/>
    <cellStyle name="Dziesietny [0]_Invoices2001Slovakia_Book1_2_bieu tong hop lai kh von 2011 gui phong TH-KTDN_Ban BTDD TDC" xfId="4952"/>
    <cellStyle name="Dziesiętny [0]_Invoices2001Slovakia_Book1_2_bieu tong hop lai kh von 2011 gui phong TH-KTDN_Ban BTDD TDC" xfId="4953"/>
    <cellStyle name="Dziesietny [0]_Invoices2001Slovakia_Book1_2_bieu tong hop lai kh von 2011 gui phong TH-KTDN_Bieu 1+3+5+6+9" xfId="4954"/>
    <cellStyle name="Dziesiętny [0]_Invoices2001Slovakia_Book1_2_bieu tong hop lai kh von 2011 gui phong TH-KTDN_Bieu 1+3+5+6+9" xfId="4955"/>
    <cellStyle name="Dziesietny [0]_Invoices2001Slovakia_Book1_2_bieu tong hop lai kh von 2011 gui phong TH-KTDN_Bieu 1+3+5+6+9_Kế hoạch 2013 T1-2014" xfId="4956"/>
    <cellStyle name="Dziesiętny [0]_Invoices2001Slovakia_Book1_2_bieu tong hop lai kh von 2011 gui phong TH-KTDN_Bieu 1+3+5+6+9_Kế hoạch 2013 T1-2014" xfId="4957"/>
    <cellStyle name="Dziesietny [0]_Invoices2001Slovakia_Book1_2_bieu tong hop lai kh von 2011 gui phong TH-KTDN_Kế hoạch 2013 T1-2014" xfId="4958"/>
    <cellStyle name="Dziesiętny [0]_Invoices2001Slovakia_Book1_2_bieu tong hop lai kh von 2011 gui phong TH-KTDN_Kế hoạch 2013 T1-2014" xfId="4959"/>
    <cellStyle name="Dziesietny [0]_Invoices2001Slovakia_Book1_2_Book1" xfId="4960"/>
    <cellStyle name="Dziesiętny [0]_Invoices2001Slovakia_Book1_2_Book1" xfId="4961"/>
    <cellStyle name="Dziesietny [0]_Invoices2001Slovakia_Book1_2_Book1_1" xfId="4962"/>
    <cellStyle name="Dziesiętny [0]_Invoices2001Slovakia_Book1_2_Book1_1" xfId="4963"/>
    <cellStyle name="Dziesietny [0]_Invoices2001Slovakia_Book1_2_Book1_1_Ban BTDD TDC" xfId="4964"/>
    <cellStyle name="Dziesiętny [0]_Invoices2001Slovakia_Book1_2_Book1_1_Ban BTDD TDC" xfId="4965"/>
    <cellStyle name="Dziesietny [0]_Invoices2001Slovakia_Book1_2_Book1_1_Kế hoạch 2013 T1-2014" xfId="4966"/>
    <cellStyle name="Dziesiętny [0]_Invoices2001Slovakia_Book1_2_Book1_1_Kế hoạch 2013 T1-2014" xfId="4967"/>
    <cellStyle name="Dziesietny [0]_Invoices2001Slovakia_Book1_2_Book1_1_KH 2012 (T3-2013)" xfId="4968"/>
    <cellStyle name="Dziesiętny [0]_Invoices2001Slovakia_Book1_2_Book1_1_KH 2012 (T3-2013)" xfId="4969"/>
    <cellStyle name="Dziesietny [0]_Invoices2001Slovakia_Book1_2_Book1_1_KH 2012 (T3-2013)_Kế hoạch 2013 T1-2014" xfId="4970"/>
    <cellStyle name="Dziesiętny [0]_Invoices2001Slovakia_Book1_2_Book1_1_KH 2012 (T3-2013)_Kế hoạch 2013 T1-2014" xfId="4971"/>
    <cellStyle name="Dziesietny [0]_Invoices2001Slovakia_Book1_2_Book1_Ban BTDD TDC" xfId="4972"/>
    <cellStyle name="Dziesiętny [0]_Invoices2001Slovakia_Book1_2_Book1_Ban BTDD TDC" xfId="4973"/>
    <cellStyle name="Dziesietny [0]_Invoices2001Slovakia_Book1_2_Book1_Ke hoach 2010 (theo doi 11-8-2010)" xfId="4974"/>
    <cellStyle name="Dziesiętny [0]_Invoices2001Slovakia_Book1_2_Book1_Ke hoach 2010 (theo doi 11-8-2010)" xfId="4975"/>
    <cellStyle name="Dziesietny [0]_Invoices2001Slovakia_Book1_2_Book1_Ke hoach 2010 (theo doi 11-8-2010)_Ban BTDD TDC" xfId="4976"/>
    <cellStyle name="Dziesiętny [0]_Invoices2001Slovakia_Book1_2_Book1_Ke hoach 2010 (theo doi 11-8-2010)_Ban BTDD TDC" xfId="4977"/>
    <cellStyle name="Dziesietny [0]_Invoices2001Slovakia_Book1_2_Book1_Ke hoach 2010 (theo doi 11-8-2010)_Bieu 1+3+5+6+9" xfId="4978"/>
    <cellStyle name="Dziesiętny [0]_Invoices2001Slovakia_Book1_2_Book1_Ke hoach 2010 (theo doi 11-8-2010)_Bieu 1+3+5+6+9" xfId="4979"/>
    <cellStyle name="Dziesietny [0]_Invoices2001Slovakia_Book1_2_Book1_Ke hoach 2010 (theo doi 11-8-2010)_Bieu 1+3+5+6+9_Kế hoạch 2013 T1-2014" xfId="4980"/>
    <cellStyle name="Dziesiętny [0]_Invoices2001Slovakia_Book1_2_Book1_Ke hoach 2010 (theo doi 11-8-2010)_Bieu 1+3+5+6+9_Kế hoạch 2013 T1-2014" xfId="4981"/>
    <cellStyle name="Dziesietny [0]_Invoices2001Slovakia_Book1_2_Book1_Ke hoach 2010 (theo doi 11-8-2010)_Kế hoạch 2013 T1-2014" xfId="4982"/>
    <cellStyle name="Dziesiętny [0]_Invoices2001Slovakia_Book1_2_Book1_Ke hoach 2010 (theo doi 11-8-2010)_Kế hoạch 2013 T1-2014" xfId="4983"/>
    <cellStyle name="Dziesietny [0]_Invoices2001Slovakia_Book1_2_Book1_Kế hoạch 2013 T1-2014" xfId="4984"/>
    <cellStyle name="Dziesiętny [0]_Invoices2001Slovakia_Book1_2_Book1_Kế hoạch 2013 T1-2014" xfId="4985"/>
    <cellStyle name="Dziesietny [0]_Invoices2001Slovakia_Book1_2_Book1_ke hoach dau thau 30-6-2010" xfId="4986"/>
    <cellStyle name="Dziesiętny [0]_Invoices2001Slovakia_Book1_2_Book1_ke hoach dau thau 30-6-2010" xfId="4987"/>
    <cellStyle name="Dziesietny [0]_Invoices2001Slovakia_Book1_2_Book1_ke hoach dau thau 30-6-2010_Ban BTDD TDC" xfId="4988"/>
    <cellStyle name="Dziesiętny [0]_Invoices2001Slovakia_Book1_2_Book1_ke hoach dau thau 30-6-2010_Ban BTDD TDC" xfId="4989"/>
    <cellStyle name="Dziesietny [0]_Invoices2001Slovakia_Book1_2_Book1_ke hoach dau thau 30-6-2010_Bieu 1+3+5+6+9" xfId="4990"/>
    <cellStyle name="Dziesiętny [0]_Invoices2001Slovakia_Book1_2_Book1_ke hoach dau thau 30-6-2010_Bieu 1+3+5+6+9" xfId="4991"/>
    <cellStyle name="Dziesietny [0]_Invoices2001Slovakia_Book1_2_Book1_ke hoach dau thau 30-6-2010_Bieu 1+3+5+6+9_Kế hoạch 2013 T1-2014" xfId="4992"/>
    <cellStyle name="Dziesiętny [0]_Invoices2001Slovakia_Book1_2_Book1_ke hoach dau thau 30-6-2010_Bieu 1+3+5+6+9_Kế hoạch 2013 T1-2014" xfId="4993"/>
    <cellStyle name="Dziesietny [0]_Invoices2001Slovakia_Book1_2_Book1_ke hoach dau thau 30-6-2010_Kế hoạch 2013 T1-2014" xfId="4994"/>
    <cellStyle name="Dziesiętny [0]_Invoices2001Slovakia_Book1_2_Book1_ke hoach dau thau 30-6-2010_Kế hoạch 2013 T1-2014" xfId="4995"/>
    <cellStyle name="Dziesietny [0]_Invoices2001Slovakia_Book1_2_Book1_KH 2012 (T3-2013)" xfId="4996"/>
    <cellStyle name="Dziesiętny [0]_Invoices2001Slovakia_Book1_2_Book1_KH 2012 (T3-2013)" xfId="4997"/>
    <cellStyle name="Dziesietny [0]_Invoices2001Slovakia_Book1_2_Book1_KH 2012 (T3-2013)_Kế hoạch 2013 T1-2014" xfId="4998"/>
    <cellStyle name="Dziesiętny [0]_Invoices2001Slovakia_Book1_2_Book1_KH 2012 (T3-2013)_Kế hoạch 2013 T1-2014" xfId="4999"/>
    <cellStyle name="Dziesietny [0]_Invoices2001Slovakia_Book1_2_Book1_VB Di den 2013" xfId="5000"/>
    <cellStyle name="Dziesiętny [0]_Invoices2001Slovakia_Book1_2_Book1_VB Di den 2013" xfId="5001"/>
    <cellStyle name="Dziesietny [0]_Invoices2001Slovakia_Book1_2_Copy of KH PHAN BO VON ĐỐI ỨNG NAM 2011 (30 TY phuong án gop WB)" xfId="5002"/>
    <cellStyle name="Dziesiętny [0]_Invoices2001Slovakia_Book1_2_Copy of KH PHAN BO VON ĐỐI ỨNG NAM 2011 (30 TY phuong án gop WB)" xfId="5003"/>
    <cellStyle name="Dziesietny [0]_Invoices2001Slovakia_Book1_2_Copy of KH PHAN BO VON ĐỐI ỨNG NAM 2011 (30 TY phuong án gop WB)_Ban BTDD TDC" xfId="5004"/>
    <cellStyle name="Dziesiętny [0]_Invoices2001Slovakia_Book1_2_Copy of KH PHAN BO VON ĐỐI ỨNG NAM 2011 (30 TY phuong án gop WB)_Ban BTDD TDC" xfId="5005"/>
    <cellStyle name="Dziesietny [0]_Invoices2001Slovakia_Book1_2_Copy of KH PHAN BO VON ĐỐI ỨNG NAM 2011 (30 TY phuong án gop WB)_Bieu 1+3+5+6+9" xfId="5006"/>
    <cellStyle name="Dziesiętny [0]_Invoices2001Slovakia_Book1_2_Copy of KH PHAN BO VON ĐỐI ỨNG NAM 2011 (30 TY phuong án gop WB)_Bieu 1+3+5+6+9" xfId="5007"/>
    <cellStyle name="Dziesietny [0]_Invoices2001Slovakia_Book1_2_Copy of KH PHAN BO VON ĐỐI ỨNG NAM 2011 (30 TY phuong án gop WB)_Bieu 1+3+5+6+9_Kế hoạch 2013 T1-2014" xfId="5008"/>
    <cellStyle name="Dziesiętny [0]_Invoices2001Slovakia_Book1_2_Copy of KH PHAN BO VON ĐỐI ỨNG NAM 2011 (30 TY phuong án gop WB)_Bieu 1+3+5+6+9_Kế hoạch 2013 T1-2014" xfId="5009"/>
    <cellStyle name="Dziesietny [0]_Invoices2001Slovakia_Book1_2_Copy of KH PHAN BO VON ĐỐI ỨNG NAM 2011 (30 TY phuong án gop WB)_Kế hoạch 2013 T1-2014" xfId="5010"/>
    <cellStyle name="Dziesiętny [0]_Invoices2001Slovakia_Book1_2_Copy of KH PHAN BO VON ĐỐI ỨNG NAM 2011 (30 TY phuong án gop WB)_Kế hoạch 2013 T1-2014" xfId="5011"/>
    <cellStyle name="Dziesietny [0]_Invoices2001Slovakia_Book1_2_Danh Mục KCM trinh BKH 2011 (BS 30A)" xfId="5012"/>
    <cellStyle name="Dziesiętny [0]_Invoices2001Slovakia_Book1_2_Danh Mục KCM trinh BKH 2011 (BS 30A)" xfId="5013"/>
    <cellStyle name="Dziesietny [0]_Invoices2001Slovakia_Book1_2_Danh Mục KCM trinh BKH 2011 (BS 30A)_Ban BTDD TDC" xfId="5014"/>
    <cellStyle name="Dziesiętny [0]_Invoices2001Slovakia_Book1_2_Danh Mục KCM trinh BKH 2011 (BS 30A)_Ban BTDD TDC" xfId="5015"/>
    <cellStyle name="Dziesietny [0]_Invoices2001Slovakia_Book1_2_Danh Mục KCM trinh BKH 2011(20-8)" xfId="5016"/>
    <cellStyle name="Dziesiętny [0]_Invoices2001Slovakia_Book1_2_Danh Mục KCM trinh BKH 2011(20-8)" xfId="5017"/>
    <cellStyle name="Dziesietny [0]_Invoices2001Slovakia_Book1_2_Danh Mục KCM trinh BKH 2011(20-8)_Kế hoạch 2013 T1-2014" xfId="5018"/>
    <cellStyle name="Dziesiętny [0]_Invoices2001Slovakia_Book1_2_Danh Mục KCM trinh BKH 2011(20-8)_Kế hoạch 2013 T1-2014" xfId="5019"/>
    <cellStyle name="Dziesietny [0]_Invoices2001Slovakia_Book1_2_Danh Mục KCM trinh BKH 2011(20-8)_KH 2012 (T3-2013)" xfId="5020"/>
    <cellStyle name="Dziesiętny [0]_Invoices2001Slovakia_Book1_2_Danh Mục KCM trinh BKH 2011(20-8)_KH 2012 (T3-2013)" xfId="5021"/>
    <cellStyle name="Dziesietny [0]_Invoices2001Slovakia_Book1_2_Danh Mục KCM trinh BKH 2011(20-8)_KH 2012 (T3-2013)_Kế hoạch 2013 T1-2014" xfId="5022"/>
    <cellStyle name="Dziesiętny [0]_Invoices2001Slovakia_Book1_2_Danh Mục KCM trinh BKH 2011(20-8)_KH 2012 (T3-2013)_Kế hoạch 2013 T1-2014" xfId="5023"/>
    <cellStyle name="Dziesietny [0]_Invoices2001Slovakia_Book1_2_DTTD chieng chan Tham lai 29-9-2009" xfId="5024"/>
    <cellStyle name="Dziesiętny [0]_Invoices2001Slovakia_Book1_2_DTTD chieng chan Tham lai 29-9-2009" xfId="5025"/>
    <cellStyle name="Dziesietny [0]_Invoices2001Slovakia_Book1_2_DTTD chieng chan Tham lai 29-9-2009_Ban BTDD TDC" xfId="5026"/>
    <cellStyle name="Dziesiętny [0]_Invoices2001Slovakia_Book1_2_DTTD chieng chan Tham lai 29-9-2009_Ban BTDD TDC" xfId="5027"/>
    <cellStyle name="Dziesietny [0]_Invoices2001Slovakia_Book1_2_DTTD chieng chan Tham lai 29-9-2009_Bieu 1+3+5+6+9" xfId="5028"/>
    <cellStyle name="Dziesiętny [0]_Invoices2001Slovakia_Book1_2_DTTD chieng chan Tham lai 29-9-2009_Bieu 1+3+5+6+9" xfId="5029"/>
    <cellStyle name="Dziesietny [0]_Invoices2001Slovakia_Book1_2_DTTD chieng chan Tham lai 29-9-2009_Bieu 1+3+5+6+9_Kế hoạch 2013 T1-2014" xfId="5030"/>
    <cellStyle name="Dziesiętny [0]_Invoices2001Slovakia_Book1_2_DTTD chieng chan Tham lai 29-9-2009_Bieu 1+3+5+6+9_Kế hoạch 2013 T1-2014" xfId="5031"/>
    <cellStyle name="Dziesietny [0]_Invoices2001Slovakia_Book1_2_DTTD chieng chan Tham lai 29-9-2009_Kế hoạch 2013 T1-2014" xfId="5032"/>
    <cellStyle name="Dziesiętny [0]_Invoices2001Slovakia_Book1_2_DTTD chieng chan Tham lai 29-9-2009_Kế hoạch 2013 T1-2014" xfId="5033"/>
    <cellStyle name="Dziesietny [0]_Invoices2001Slovakia_Book1_2_Du toan nuoc San Thang (GD2)" xfId="5034"/>
    <cellStyle name="Dziesiętny [0]_Invoices2001Slovakia_Book1_2_Du toan nuoc San Thang (GD2)" xfId="5035"/>
    <cellStyle name="Dziesietny [0]_Invoices2001Slovakia_Book1_2_Du toan nuoc San Thang (GD2)_Ban BTDD TDC" xfId="5036"/>
    <cellStyle name="Dziesiętny [0]_Invoices2001Slovakia_Book1_2_Du toan nuoc San Thang (GD2)_Ban BTDD TDC" xfId="5037"/>
    <cellStyle name="Dziesietny [0]_Invoices2001Slovakia_Book1_2_Du toan nuoc San Thang (GD2)_Kế hoạch 2013 T1-2014" xfId="5038"/>
    <cellStyle name="Dziesiętny [0]_Invoices2001Slovakia_Book1_2_Du toan nuoc San Thang (GD2)_Kế hoạch 2013 T1-2014" xfId="5039"/>
    <cellStyle name="Dziesietny [0]_Invoices2001Slovakia_Book1_2_Du toan nuoc San Thang (GD2)_KH 2012 (T3-2013)" xfId="5040"/>
    <cellStyle name="Dziesiętny [0]_Invoices2001Slovakia_Book1_2_Du toan nuoc San Thang (GD2)_KH 2012 (T3-2013)" xfId="5041"/>
    <cellStyle name="Dziesietny [0]_Invoices2001Slovakia_Book1_2_Du toan nuoc San Thang (GD2)_KH 2012 (T3-2013)_Kế hoạch 2013 T1-2014" xfId="5042"/>
    <cellStyle name="Dziesiętny [0]_Invoices2001Slovakia_Book1_2_Du toan nuoc San Thang (GD2)_KH 2012 (T3-2013)_Kế hoạch 2013 T1-2014" xfId="5043"/>
    <cellStyle name="Dziesietny [0]_Invoices2001Slovakia_Book1_2_Ke hoach 2010 (theo doi 11-8-2010)" xfId="5044"/>
    <cellStyle name="Dziesiętny [0]_Invoices2001Slovakia_Book1_2_Ke hoach 2010 (theo doi 11-8-2010)" xfId="5045"/>
    <cellStyle name="Dziesietny [0]_Invoices2001Slovakia_Book1_2_Ke hoach 2010 (theo doi 11-8-2010)_Ban BTDD TDC" xfId="5046"/>
    <cellStyle name="Dziesiętny [0]_Invoices2001Slovakia_Book1_2_Ke hoach 2010 (theo doi 11-8-2010)_Ban BTDD TDC" xfId="5047"/>
    <cellStyle name="Dziesietny [0]_Invoices2001Slovakia_Book1_2_Ke hoach 2010 (theo doi 11-8-2010)_Kế hoạch 2013 T1-2014" xfId="5048"/>
    <cellStyle name="Dziesiętny [0]_Invoices2001Slovakia_Book1_2_Ke hoach 2010 (theo doi 11-8-2010)_Kế hoạch 2013 T1-2014" xfId="5049"/>
    <cellStyle name="Dziesietny [0]_Invoices2001Slovakia_Book1_2_Ke hoach 2010 (theo doi 11-8-2010)_KH 2012 (T3-2013)" xfId="5050"/>
    <cellStyle name="Dziesiętny [0]_Invoices2001Slovakia_Book1_2_Ke hoach 2010 (theo doi 11-8-2010)_KH 2012 (T3-2013)" xfId="5051"/>
    <cellStyle name="Dziesietny [0]_Invoices2001Slovakia_Book1_2_Ke hoach 2010 (theo doi 11-8-2010)_KH 2012 (T3-2013)_Kế hoạch 2013 T1-2014" xfId="5052"/>
    <cellStyle name="Dziesiętny [0]_Invoices2001Slovakia_Book1_2_Ke hoach 2010 (theo doi 11-8-2010)_KH 2012 (T3-2013)_Kế hoạch 2013 T1-2014" xfId="5053"/>
    <cellStyle name="Dziesietny [0]_Invoices2001Slovakia_Book1_2_Ke hoach 2010 ngay 31-01" xfId="5054"/>
    <cellStyle name="Dziesiętny [0]_Invoices2001Slovakia_Book1_2_Ke hoach 2010 ngay 31-01" xfId="5055"/>
    <cellStyle name="Dziesietny [0]_Invoices2001Slovakia_Book1_2_Ke hoach 2010 ngay 31-01_Ban BTDD TDC" xfId="5056"/>
    <cellStyle name="Dziesiętny [0]_Invoices2001Slovakia_Book1_2_Ke hoach 2010 ngay 31-01_Ban BTDD TDC" xfId="5057"/>
    <cellStyle name="Dziesietny [0]_Invoices2001Slovakia_Book1_2_Ke hoach 2010 ngay 31-01_Kế hoạch 2013 T1-2014" xfId="5058"/>
    <cellStyle name="Dziesiętny [0]_Invoices2001Slovakia_Book1_2_Ke hoach 2010 ngay 31-01_Kế hoạch 2013 T1-2014" xfId="5059"/>
    <cellStyle name="Dziesietny [0]_Invoices2001Slovakia_Book1_2_Ke hoach 2010 ngay 31-01_KH 2012 (T3-2013)" xfId="5060"/>
    <cellStyle name="Dziesiętny [0]_Invoices2001Slovakia_Book1_2_Ke hoach 2010 ngay 31-01_KH 2012 (T3-2013)" xfId="5061"/>
    <cellStyle name="Dziesietny [0]_Invoices2001Slovakia_Book1_2_Ke hoach 2010 ngay 31-01_KH 2012 (T3-2013)_Kế hoạch 2013 T1-2014" xfId="5062"/>
    <cellStyle name="Dziesiętny [0]_Invoices2001Slovakia_Book1_2_Ke hoach 2010 ngay 31-01_KH 2012 (T3-2013)_Kế hoạch 2013 T1-2014" xfId="5063"/>
    <cellStyle name="Dziesietny [0]_Invoices2001Slovakia_Book1_2_Kế hoạch 2013 T1-2014" xfId="5064"/>
    <cellStyle name="Dziesiętny [0]_Invoices2001Slovakia_Book1_2_Kế hoạch 2013 T1-2014" xfId="5065"/>
    <cellStyle name="Dziesietny [0]_Invoices2001Slovakia_Book1_2_ke hoach dau thau 30-6-2010" xfId="5066"/>
    <cellStyle name="Dziesiętny [0]_Invoices2001Slovakia_Book1_2_ke hoach dau thau 30-6-2010" xfId="5067"/>
    <cellStyle name="Dziesietny [0]_Invoices2001Slovakia_Book1_2_ke hoach dau thau 30-6-2010_Ban BTDD TDC" xfId="5068"/>
    <cellStyle name="Dziesiętny [0]_Invoices2001Slovakia_Book1_2_ke hoach dau thau 30-6-2010_Ban BTDD TDC" xfId="5069"/>
    <cellStyle name="Dziesietny [0]_Invoices2001Slovakia_Book1_2_ke hoach dau thau 30-6-2010_Kế hoạch 2013 T1-2014" xfId="5070"/>
    <cellStyle name="Dziesiętny [0]_Invoices2001Slovakia_Book1_2_ke hoach dau thau 30-6-2010_Kế hoạch 2013 T1-2014" xfId="5071"/>
    <cellStyle name="Dziesietny [0]_Invoices2001Slovakia_Book1_2_ke hoach dau thau 30-6-2010_KH 2012 (T3-2013)" xfId="5072"/>
    <cellStyle name="Dziesiętny [0]_Invoices2001Slovakia_Book1_2_ke hoach dau thau 30-6-2010_KH 2012 (T3-2013)" xfId="5073"/>
    <cellStyle name="Dziesietny [0]_Invoices2001Slovakia_Book1_2_ke hoach dau thau 30-6-2010_KH 2012 (T3-2013)_Kế hoạch 2013 T1-2014" xfId="5074"/>
    <cellStyle name="Dziesiętny [0]_Invoices2001Slovakia_Book1_2_ke hoach dau thau 30-6-2010_KH 2012 (T3-2013)_Kế hoạch 2013 T1-2014" xfId="5075"/>
    <cellStyle name="Dziesietny [0]_Invoices2001Slovakia_Book1_2_KH 2012 (T3-2013)" xfId="5076"/>
    <cellStyle name="Dziesiętny [0]_Invoices2001Slovakia_Book1_2_KH 2012 (T3-2013)" xfId="5077"/>
    <cellStyle name="Dziesietny [0]_Invoices2001Slovakia_Book1_2_KH 2012 (T3-2013)_Kế hoạch 2013 T1-2014" xfId="5078"/>
    <cellStyle name="Dziesiętny [0]_Invoices2001Slovakia_Book1_2_KH 2012 (T3-2013)_Kế hoạch 2013 T1-2014" xfId="5079"/>
    <cellStyle name="Dziesietny [0]_Invoices2001Slovakia_Book1_2_KH Von 2012 gui BKH 1" xfId="5080"/>
    <cellStyle name="Dziesiętny [0]_Invoices2001Slovakia_Book1_2_KH Von 2012 gui BKH 1" xfId="5081"/>
    <cellStyle name="Dziesietny [0]_Invoices2001Slovakia_Book1_2_KH Von 2012 gui BKH 1_Ban BTDD TDC" xfId="5082"/>
    <cellStyle name="Dziesiętny [0]_Invoices2001Slovakia_Book1_2_KH Von 2012 gui BKH 1_Ban BTDD TDC" xfId="5083"/>
    <cellStyle name="Dziesietny [0]_Invoices2001Slovakia_Book1_2_KH Von 2012 gui BKH 1_Bieu 1+3+5+6+9" xfId="5084"/>
    <cellStyle name="Dziesiętny [0]_Invoices2001Slovakia_Book1_2_KH Von 2012 gui BKH 1_Bieu 1+3+5+6+9" xfId="5085"/>
    <cellStyle name="Dziesietny [0]_Invoices2001Slovakia_Book1_2_KH Von 2012 gui BKH 1_Bieu 1+3+5+6+9_Kế hoạch 2013 T1-2014" xfId="5086"/>
    <cellStyle name="Dziesiętny [0]_Invoices2001Slovakia_Book1_2_KH Von 2012 gui BKH 1_Bieu 1+3+5+6+9_Kế hoạch 2013 T1-2014" xfId="5087"/>
    <cellStyle name="Dziesietny [0]_Invoices2001Slovakia_Book1_2_KH Von 2012 gui BKH 1_Kế hoạch 2013 T1-2014" xfId="5088"/>
    <cellStyle name="Dziesiętny [0]_Invoices2001Slovakia_Book1_2_KH Von 2012 gui BKH 1_Kế hoạch 2013 T1-2014" xfId="5089"/>
    <cellStyle name="Dziesietny [0]_Invoices2001Slovakia_Book1_2_KH Von 2012 gui BKH 2" xfId="5090"/>
    <cellStyle name="Dziesiętny [0]_Invoices2001Slovakia_Book1_2_KH Von 2012 gui BKH 2" xfId="5091"/>
    <cellStyle name="Dziesietny [0]_Invoices2001Slovakia_Book1_2_KH Von 2012 gui BKH 2_Ban BTDD TDC" xfId="5092"/>
    <cellStyle name="Dziesiętny [0]_Invoices2001Slovakia_Book1_2_KH Von 2012 gui BKH 2_Ban BTDD TDC" xfId="5093"/>
    <cellStyle name="Dziesietny [0]_Invoices2001Slovakia_Book1_2_KH Von 2012 gui BKH 2_Kế hoạch 2013 T1-2014" xfId="5094"/>
    <cellStyle name="Dziesiętny [0]_Invoices2001Slovakia_Book1_2_KH Von 2012 gui BKH 2_KH 2012 (T3-2013)" xfId="5095"/>
    <cellStyle name="Dziesietny [0]_Invoices2001Slovakia_Book1_2_KH Von 2012 gui BKH 2_KH 2012 (T3-2013)_Kế hoạch 2013 T1-2014" xfId="5096"/>
    <cellStyle name="Dziesiętny [0]_Invoices2001Slovakia_Book1_2_QD ke hoach dau thau" xfId="5097"/>
    <cellStyle name="Dziesietny [0]_Invoices2001Slovakia_Book1_2_QD ke hoach dau thau_Kế hoạch 2013 T1-2014" xfId="5098"/>
    <cellStyle name="Dziesiętny [0]_Invoices2001Slovakia_Book1_2_QD ke hoach dau thau_KH 2012 (T3-2013)" xfId="5099"/>
    <cellStyle name="Dziesietny [0]_Invoices2001Slovakia_Book1_2_QD ke hoach dau thau_KH 2012 (T3-2013)_Kế hoạch 2013 T1-2014" xfId="5100"/>
    <cellStyle name="Dziesiętny [0]_Invoices2001Slovakia_Book1_2_Ra soat KH von 2011 (Huy-11-11-11)" xfId="5101"/>
    <cellStyle name="Dziesietny [0]_Invoices2001Slovakia_Book1_2_StartUp" xfId="5102"/>
    <cellStyle name="Dziesiętny [0]_Invoices2001Slovakia_Book1_2_StartUp" xfId="5103"/>
    <cellStyle name="Dziesietny [0]_Invoices2001Slovakia_Book1_2_Tien do PTH nam 2011" xfId="5104"/>
    <cellStyle name="Dziesiętny [0]_Invoices2001Slovakia_Book1_2_Tien do PTH nam 2011" xfId="5105"/>
    <cellStyle name="Dziesietny [0]_Invoices2001Slovakia_Book1_2_Tien do PTH nam 2011_Kế hoạch 2013 T1-2014" xfId="5106"/>
    <cellStyle name="Dziesiętny [0]_Invoices2001Slovakia_Book1_2_Tien do PTH nam 2011_KH 2012 (T3-2013)" xfId="5107"/>
    <cellStyle name="Dziesietny [0]_Invoices2001Slovakia_Book1_2_Tien do PTH nam 2011_KH 2012 (T3-2013)_Kế hoạch 2013 T1-2014" xfId="5108"/>
    <cellStyle name="Dziesiętny [0]_Invoices2001Slovakia_Book1_2_tinh toan hoang ha" xfId="5109"/>
    <cellStyle name="Dziesietny [0]_Invoices2001Slovakia_Book1_2_tinh toan hoang ha_Kế hoạch 2013 T1-2014" xfId="5110"/>
    <cellStyle name="Dziesiętny [0]_Invoices2001Slovakia_Book1_2_tinh toan hoang ha_KH 2012 (T3-2013)" xfId="5111"/>
    <cellStyle name="Dziesietny [0]_Invoices2001Slovakia_Book1_2_tinh toan hoang ha_KH 2012 (T3-2013)_Kế hoạch 2013 T1-2014" xfId="5112"/>
    <cellStyle name="Dziesiętny [0]_Invoices2001Slovakia_Book1_2_Tong von ĐTPT" xfId="5113"/>
    <cellStyle name="Dziesietny [0]_Invoices2001Slovakia_Book1_2_Tong von ĐTPT_Kế hoạch 2013 T1-2014" xfId="5114"/>
    <cellStyle name="Dziesiętny [0]_Invoices2001Slovakia_Book1_2_Tong von ĐTPT_KH 2012 (T3-2013)" xfId="5115"/>
    <cellStyle name="Dziesietny [0]_Invoices2001Slovakia_Book1_2_Tong von ĐTPT_KH 2012 (T3-2013)_Kế hoạch 2013 T1-2014" xfId="5116"/>
    <cellStyle name="Dziesiętny [0]_Invoices2001Slovakia_Book1_3" xfId="5117"/>
    <cellStyle name="Dziesietny [0]_Invoices2001Slovakia_Book1_3_Kế hoạch 2013 T1-2014" xfId="5118"/>
    <cellStyle name="Dziesiętny [0]_Invoices2001Slovakia_Book1_3_KH 2012 (T3-2013)" xfId="5119"/>
    <cellStyle name="Dziesietny [0]_Invoices2001Slovakia_Book1_3_KH 2012 (T3-2013)_Kế hoạch 2013 T1-2014" xfId="5120"/>
    <cellStyle name="Dziesiętny [0]_Invoices2001Slovakia_Book1_Ban BTDD TDC" xfId="5121"/>
    <cellStyle name="Dziesietny [0]_Invoices2001Slovakia_Book1_Bao cao 9 thang  XDCB" xfId="5122"/>
    <cellStyle name="Dziesiętny [0]_Invoices2001Slovakia_Book1_BC BTC T12- CSHT" xfId="5123"/>
    <cellStyle name="Dziesietny [0]_Invoices2001Slovakia_Book1_Kế hoạch 2013 T1-2014" xfId="5124"/>
    <cellStyle name="Dziesiętny [0]_Invoices2001Slovakia_Book1_Kế hoạch 2013 T1-2014" xfId="5125"/>
    <cellStyle name="Dziesietny [0]_Invoices2001Slovakia_Book1_NQ30A-IN 20-10" xfId="5126"/>
    <cellStyle name="Dziesiętny [0]_Invoices2001Slovakia_Book1_Tong hop Cac tuyen(9-1-06)_bieu tong hop lai kh von 2011 gui phong TH-KTDN" xfId="5127"/>
    <cellStyle name="Dziesietny [0]_Invoices2001Slovakia_Book1_Tong hop Cac tuyen(9-1-06)_bieu tong hop lai kh von 2011 gui phong TH-KTDN_Ban BTDD TDC" xfId="5128"/>
    <cellStyle name="Dziesiętny [0]_Invoices2001Slovakia_Book1_Tong hop Cac tuyen(9-1-06)_bieu tong hop lai kh von 2011 gui phong TH-KTDN_Ban BTDD TDC" xfId="5129"/>
    <cellStyle name="Dziesietny [0]_Invoices2001Slovakia_Book1_Tong hop Cac tuyen(9-1-06)_bieu tong hop lai kh von 2011 gui phong TH-KTDN_Kế hoạch 2013 T1-2014" xfId="5130"/>
    <cellStyle name="Dziesiętny [0]_Invoices2001Slovakia_Book1_Tong hop Cac tuyen(9-1-06)_bieu tong hop lai kh von 2011 gui phong TH-KTDN_KH 2012 (T3-2013)" xfId="5131"/>
    <cellStyle name="Dziesietny [0]_Invoices2001Slovakia_Book1_Tong hop Cac tuyen(9-1-06)_bieu tong hop lai kh von 2011 gui phong TH-KTDN_KH 2012 (T3-2013)_Kế hoạch 2013 T1-2014" xfId="5132"/>
    <cellStyle name="Dziesiętny [0]_Invoices2001Slovakia_Book1_Tong hop Cac tuyen(9-1-06)_Copy of KH PHAN BO VON ĐỐI ỨNG NAM 2011 (30 TY phuong án gop WB)" xfId="5133"/>
    <cellStyle name="Dziesietny [0]_Invoices2001Slovakia_Book1_Tong hop Cac tuyen(9-1-06)_Copy of KH PHAN BO VON ĐỐI ỨNG NAM 2011 (30 TY phuong án gop WB)_Kế hoạch 2013 T1-2014" xfId="5134"/>
    <cellStyle name="Dziesiętny [0]_Invoices2001Slovakia_Book1_Tong hop Cac tuyen(9-1-06)_Copy of KH PHAN BO VON ĐỐI ỨNG NAM 2011 (30 TY phuong án gop WB)_KH 2012 (T3-2013)" xfId="5135"/>
    <cellStyle name="Dziesietny [0]_Invoices2001Slovakia_Book1_Tong hop Cac tuyen(9-1-06)_Copy of KH PHAN BO VON ĐỐI ỨNG NAM 2011 (30 TY phuong án gop WB)_KH 2012 (T3-2013)_Kế hoạch 2013 T1-2014" xfId="5136"/>
    <cellStyle name="Dziesiętny [0]_Invoices2001Slovakia_Book1_Tong hop Cac tuyen(9-1-06)_FILE THANH TOAN" xfId="5137"/>
    <cellStyle name="Dziesietny [0]_Invoices2001Slovakia_Book1_Tong hop Cac tuyen(9-1-06)_HT Di Chuyen" xfId="5138"/>
    <cellStyle name="Dziesiętny [0]_Invoices2001Slovakia_Book1_Tong hop Cac tuyen(9-1-06)_HT Di Chuyen" xfId="5139"/>
    <cellStyle name="Dziesietny [0]_Invoices2001Slovakia_Book1_Tong hop Cac tuyen(9-1-06)_ht Mo ma" xfId="5140"/>
    <cellStyle name="Dziesiętny [0]_Invoices2001Slovakia_Book1_Tong hop Cac tuyen(9-1-06)_ht Mo ma" xfId="5141"/>
    <cellStyle name="Dziesietny [0]_Invoices2001Slovakia_Book1_Tong hop Cac tuyen(9-1-06)_Ke hoach 2010 (theo doi 11-8-2010)" xfId="5142"/>
    <cellStyle name="Dziesiętny [0]_Invoices2001Slovakia_Book1_Tong hop Cac tuyen(9-1-06)_Ke hoach 2010 (theo doi 11-8-2010)" xfId="5143"/>
    <cellStyle name="Dziesietny [0]_Invoices2001Slovakia_Book1_Tong hop Cac tuyen(9-1-06)_Ke hoach 2010 (theo doi 11-8-2010)_Kế hoạch 2013 T1-2014" xfId="5144"/>
    <cellStyle name="Dziesiętny [0]_Invoices2001Slovakia_Book1_Tong hop Cac tuyen(9-1-06)_Ke hoach 2010 (theo doi 11-8-2010)_KH 2012 (T3-2013)" xfId="5145"/>
    <cellStyle name="Dziesietny [0]_Invoices2001Slovakia_Book1_Tong hop Cac tuyen(9-1-06)_Ke hoach 2010 (theo doi 11-8-2010)_KH 2012 (T3-2013)_Kế hoạch 2013 T1-2014" xfId="5146"/>
    <cellStyle name="Dziesiętny [0]_Invoices2001Slovakia_Book1_Tong hop Cac tuyen(9-1-06)_KH Von 2012 gui BKH 1" xfId="5147"/>
    <cellStyle name="Dziesietny [0]_Invoices2001Slovakia_Book1_Tong hop Cac tuyen(9-1-06)_KH Von 2012 gui BKH 1_Kế hoạch 2013 T1-2014" xfId="5148"/>
    <cellStyle name="Dziesiętny [0]_Invoices2001Slovakia_Book1_Tong hop Cac tuyen(9-1-06)_KH Von 2012 gui BKH 1_KH 2012 (T3-2013)" xfId="5149"/>
    <cellStyle name="Dziesietny [0]_Invoices2001Slovakia_Book1_Tong hop Cac tuyen(9-1-06)_KH Von 2012 gui BKH 1_KH 2012 (T3-2013)_Kế hoạch 2013 T1-2014" xfId="5150"/>
    <cellStyle name="Dziesiętny [0]_Invoices2001Slovakia_Book1_Tong hop Cac tuyen(9-1-06)_QD ke hoach dau thau" xfId="5151"/>
    <cellStyle name="Dziesietny [0]_Invoices2001Slovakia_Book1_Tong hop Cac tuyen(9-1-06)_QD ke hoach dau thau_Kế hoạch 2013 T1-2014" xfId="5152"/>
    <cellStyle name="Dziesiętny [0]_Invoices2001Slovakia_Book1_Tong hop Cac tuyen(9-1-06)_QD ke hoach dau thau_KH 2012 (T3-2013)" xfId="5153"/>
    <cellStyle name="Dziesietny [0]_Invoices2001Slovakia_Book1_Tong hop Cac tuyen(9-1-06)_QD ke hoach dau thau_KH 2012 (T3-2013)_Kế hoạch 2013 T1-2014" xfId="5154"/>
    <cellStyle name="Dziesiętny [0]_Invoices2001Slovakia_Book1_Tong hop Cac tuyen(9-1-06)_StartUp" xfId="5155"/>
    <cellStyle name="Dziesietny [0]_Invoices2001Slovakia_Book1_Tong hop Cac tuyen(9-1-06)_Tong von ĐTPT" xfId="5156"/>
    <cellStyle name="Dziesiętny [0]_Invoices2001Slovakia_Book1_Tong hop Cac tuyen(9-1-06)_Tong von ĐTPT" xfId="5157"/>
    <cellStyle name="Dziesietny [0]_Invoices2001Slovakia_Book1_Tong hop Cac tuyen(9-1-06)_Tong von ĐTPT_Kế hoạch 2013 T1-2014" xfId="5158"/>
    <cellStyle name="Dziesiętny [0]_Invoices2001Slovakia_Book1_Tong hop Cac tuyen(9-1-06)_Tong von ĐTPT_KH 2012 (T3-2013)" xfId="5159"/>
    <cellStyle name="Dziesietny [0]_Invoices2001Slovakia_Book1_Tong hop Cac tuyen(9-1-06)_Tong von ĐTPT_KH 2012 (T3-2013)_Kế hoạch 2013 T1-2014" xfId="5160"/>
    <cellStyle name="Dziesiętny [0]_Invoices2001Slovakia_Book1_Tong hop Cac tuyen(9-1-06)_XDCSHT-999" xfId="5161"/>
    <cellStyle name="Dziesietny [0]_Invoices2001Slovakia_Book1_TONG HOP HOAN THUE NAM 2011" xfId="5162"/>
    <cellStyle name="Dziesiętny [0]_Invoices2001Slovakia_Book1_ung truoc 2011 NSTW Thanh Hoa + Nge An gui Thu 12-5" xfId="5163"/>
    <cellStyle name="Dziesietny [0]_Invoices2001Slovakia_Book1_ung truoc 2011 NSTW Thanh Hoa + Nge An gui Thu 12-5_KH 2012 (T3-2013)" xfId="5164"/>
    <cellStyle name="Dziesiętny [0]_Invoices2001Slovakia_Book1_ung truoc 2011 NSTW Thanh Hoa + Nge An gui Thu 12-5_KH 2012 (T3-2013)" xfId="5165"/>
    <cellStyle name="Dziesietny [0]_Invoices2001Slovakia_Book1_ung truoc 2011 NSTW Thanh Hoa + Nge An gui Thu 12-5_KH 2012 (T3-2013)_Kế hoạch 2013 T1-2014" xfId="5166"/>
    <cellStyle name="Dziesiętny [0]_Invoices2001Slovakia_Chi tieu KH nam 2009" xfId="5167"/>
    <cellStyle name="Dziesietny [0]_Invoices2001Slovakia_Chi tieu KH nam 2009_Kế hoạch 2013 T1-2014" xfId="5168"/>
    <cellStyle name="Dziesiętny [0]_Invoices2001Slovakia_Chi tieu KH nam 2009_KH 2012 (T3-2013)" xfId="5169"/>
    <cellStyle name="Dziesietny [0]_Invoices2001Slovakia_Chi tieu KH nam 2009_KH 2012 (T3-2013)_Kế hoạch 2013 T1-2014" xfId="5170"/>
    <cellStyle name="Dziesiętny [0]_Invoices2001Slovakia_Copy of 05-12  KH trung han 2016-2020 - Liem Thinh edited (1)" xfId="5171"/>
    <cellStyle name="Dziesietny [0]_Invoices2001Slovakia_Copy of KH PHAN BO VON ĐỐI ỨNG NAM 2011 (30 TY phuong án gop WB)" xfId="5172"/>
    <cellStyle name="Dziesiętny [0]_Invoices2001Slovakia_Copy of KH PHAN BO VON ĐỐI ỨNG NAM 2011 (30 TY phuong án gop WB)" xfId="5173"/>
    <cellStyle name="Dziesietny [0]_Invoices2001Slovakia_Copy of KH PHAN BO VON ĐỐI ỨNG NAM 2011 (30 TY phuong án gop WB)_Bieu 1+3+5+6+9" xfId="5174"/>
    <cellStyle name="Dziesiętny [0]_Invoices2001Slovakia_Copy of KH PHAN BO VON ĐỐI ỨNG NAM 2011 (30 TY phuong án gop WB)_Bieu 1+3+5+6+9" xfId="5175"/>
    <cellStyle name="Dziesietny [0]_Invoices2001Slovakia_Copy of KH PHAN BO VON ĐỐI ỨNG NAM 2011 (30 TY phuong án gop WB)_Bieu 1+3+5+6+9_Kế hoạch 2013 T1-2014" xfId="5176"/>
    <cellStyle name="Dziesiętny [0]_Invoices2001Slovakia_Danh Mục KCM trinh BKH 2011 (BS 30A)" xfId="5177"/>
    <cellStyle name="Dziesietny [0]_Invoices2001Slovakia_DT 1751 Muong Khoa" xfId="5178"/>
    <cellStyle name="Dziesiętny [0]_Invoices2001Slovakia_DT 1751 Muong Khoa" xfId="5179"/>
    <cellStyle name="Dziesietny [0]_Invoices2001Slovakia_DT 1751 Muong Khoa_Ban BTDD TDC" xfId="5180"/>
    <cellStyle name="Dziesiętny [0]_Invoices2001Slovakia_DT 1751 Muong Khoa_Ban BTDD TDC" xfId="5181"/>
    <cellStyle name="Dziesietny [0]_Invoices2001Slovakia_DT 1751 Muong Khoa_Kế hoạch 2013 T1-2014" xfId="5182"/>
    <cellStyle name="Dziesiętny [0]_Invoices2001Slovakia_DT 1751 Muong Khoa_KH 2012 (T3-2013)" xfId="5183"/>
    <cellStyle name="Dziesietny [0]_Invoices2001Slovakia_DT 1751 Muong Khoa_KH 2012 (T3-2013)_Kế hoạch 2013 T1-2014" xfId="5184"/>
    <cellStyle name="Dziesiętny [0]_Invoices2001Slovakia_DT tieu hoc diem TDC ban Cho 28-02-09" xfId="5185"/>
    <cellStyle name="Dziesietny [0]_Invoices2001Slovakia_DT truong THPT  quyet thang tinh 04-3-09" xfId="5186"/>
    <cellStyle name="Dziesiętny [0]_Invoices2001Slovakia_DT truong THPT  quyet thang tinh 04-3-09" xfId="5187"/>
    <cellStyle name="Dziesietny [0]_Invoices2001Slovakia_DTTD chieng chan Tham lai 29-9-2009" xfId="5188"/>
    <cellStyle name="Dziesiętny [0]_Invoices2001Slovakia_DTTD chieng chan Tham lai 29-9-2009" xfId="5189"/>
    <cellStyle name="Dziesietny [0]_Invoices2001Slovakia_DTTD chieng chan Tham lai 29-9-2009_Ban BTDD TDC" xfId="5190"/>
    <cellStyle name="Dziesiętny [0]_Invoices2001Slovakia_DTTD chieng chan Tham lai 29-9-2009_Ban BTDD TDC" xfId="5191"/>
    <cellStyle name="Dziesietny [0]_Invoices2001Slovakia_DTTD chieng chan Tham lai 29-9-2009_Bieu 1+3+5+6+9" xfId="5192"/>
    <cellStyle name="Dziesiętny [0]_Invoices2001Slovakia_DTTD chieng chan Tham lai 29-9-2009_Bieu 1+3+5+6+9" xfId="5193"/>
    <cellStyle name="Dziesietny [0]_Invoices2001Slovakia_DTTD chieng chan Tham lai 29-9-2009_Bieu 1+3+5+6+9_Kế hoạch 2013 T1-2014" xfId="5194"/>
    <cellStyle name="Dziesiętny [0]_Invoices2001Slovakia_GVL" xfId="5195"/>
    <cellStyle name="Dziesietny [0]_Invoices2001Slovakia_Ke hoach 2010 (theo doi 11-8-2010)" xfId="5196"/>
    <cellStyle name="Dziesiętny [0]_Invoices2001Slovakia_Ke hoach 2010 (theo doi 11-8-2010)" xfId="5197"/>
    <cellStyle name="Dziesietny [0]_Invoices2001Slovakia_Ke hoach 2010 (theo doi 11-8-2010)_Ban BTDD TDC" xfId="5198"/>
    <cellStyle name="Dziesiętny [0]_Invoices2001Slovakia_Ke hoach 2010 (theo doi 11-8-2010)_Ban BTDD TDC" xfId="5199"/>
    <cellStyle name="Dziesietny [0]_Invoices2001Slovakia_Ke hoach 2010 (theo doi 11-8-2010)_Kế hoạch 2013 T1-2014" xfId="5200"/>
    <cellStyle name="Dziesiętny [0]_Invoices2001Slovakia_Ke hoach 2010 (theo doi 11-8-2010)_KH 2012 (T3-2013)" xfId="5201"/>
    <cellStyle name="Dziesietny [0]_Invoices2001Slovakia_Ke hoach 2010 (theo doi 11-8-2010)_KH 2012 (T3-2013)_Kế hoạch 2013 T1-2014" xfId="5202"/>
    <cellStyle name="Dziesiętny [0]_Invoices2001Slovakia_ke hoach dau thau 30-6-2010" xfId="5203"/>
    <cellStyle name="Dziesietny [0]_Invoices2001Slovakia_KH Von 2012 gui BKH 1" xfId="5204"/>
    <cellStyle name="Dziesiętny [0]_Invoices2001Slovakia_KH Von 2012 gui BKH 1" xfId="5205"/>
    <cellStyle name="Dziesietny [0]_Invoices2001Slovakia_KL K.C mat duong" xfId="5206"/>
    <cellStyle name="Dziesiętny [0]_Invoices2001Slovakia_KQXS" xfId="5207"/>
    <cellStyle name="Dziesietny [0]_Invoices2001Slovakia_Nha bao ve(28-7-05)" xfId="5208"/>
    <cellStyle name="Dziesiętny [0]_Invoices2001Slovakia_Nha bao ve(28-7-05)" xfId="5209"/>
    <cellStyle name="Dziesietny [0]_Invoices2001Slovakia_Nha bao ve(28-7-05)_Kế hoạch 2013 T1-2014" xfId="5210"/>
    <cellStyle name="Dziesiętny [0]_Invoices2001Slovakia_Nha bao ve(28-7-05)_KH 2012 (T3-2013)" xfId="5211"/>
    <cellStyle name="Dziesietny [0]_Invoices2001Slovakia_Nha bao ve(28-7-05)_KH 2012 (T3-2013)_Kế hoạch 2013 T1-2014" xfId="5212"/>
    <cellStyle name="Dziesiętny [0]_Invoices2001Slovakia_NHA de xe nguyen du" xfId="5213"/>
    <cellStyle name="Dziesietny [0]_Invoices2001Slovakia_NHA de xe nguyen du_Kế hoạch 2013 T1-2014" xfId="5214"/>
    <cellStyle name="Dziesiętny [0]_Invoices2001Slovakia_NHA de xe nguyen du_KH 2012 (T3-2013)" xfId="5215"/>
    <cellStyle name="Dziesietny [0]_Invoices2001Slovakia_NHA de xe nguyen du_KH 2012 (T3-2013)_Kế hoạch 2013 T1-2014" xfId="5216"/>
    <cellStyle name="Dziesiętny [0]_Invoices2001Slovakia_Nhalamviec VTC(25-1-05)" xfId="5217"/>
    <cellStyle name="Dziesietny [0]_Invoices2001Slovakia_Nhalamviec VTC(25-1-05)_Kế hoạch 2013 T1-2014" xfId="5218"/>
    <cellStyle name="Dziesiętny [0]_Invoices2001Slovakia_Nhalamviec VTC(25-1-05)_KH 2012 (T3-2013)" xfId="5219"/>
    <cellStyle name="Dziesietny [0]_Invoices2001Slovakia_Nhalamviec VTC(25-1-05)_KH 2012 (T3-2013)_Kế hoạch 2013 T1-2014" xfId="5220"/>
    <cellStyle name="Dziesiętny [0]_Invoices2001Slovakia_Phan pha do" xfId="5221"/>
    <cellStyle name="Dziesietny [0]_Invoices2001Slovakia_Ra soat KH von 2011 (Huy-11-11-11)" xfId="5222"/>
    <cellStyle name="Dziesiętny [0]_Invoices2001Slovakia_Ra soat KH von 2011 (Huy-11-11-11)" xfId="5223"/>
    <cellStyle name="Dziesietny [0]_Invoices2001Slovakia_Sheet2" xfId="5224"/>
    <cellStyle name="Dziesiętny [0]_Invoices2001Slovakia_Sheet2" xfId="5225"/>
    <cellStyle name="Dziesietny [0]_Invoices2001Slovakia_Sheet2_Ban BTDD TDC" xfId="5226"/>
    <cellStyle name="Dziesiętny [0]_Invoices2001Slovakia_Sheet2_Ban BTDD TDC" xfId="5227"/>
    <cellStyle name="Dziesietny [0]_Invoices2001Slovakia_Sheet2_Kế hoạch 2013 T1-2014" xfId="5228"/>
    <cellStyle name="Dziesiętny [0]_Invoices2001Slovakia_Sheet2_KH 2012 (T3-2013)" xfId="5229"/>
    <cellStyle name="Dziesietny [0]_Invoices2001Slovakia_Sheet2_KH 2012 (T3-2013)_Kế hoạch 2013 T1-2014" xfId="5230"/>
    <cellStyle name="Dziesiętny [0]_Invoices2001Slovakia_TDT KHANH HOA" xfId="5231"/>
    <cellStyle name="Dziesietny [0]_Invoices2001Slovakia_TDT KHANH HOA_9BC73000" xfId="5232"/>
    <cellStyle name="Dziesiętny [0]_Invoices2001Slovakia_TDT KHANH HOA_9BC73000" xfId="5233"/>
    <cellStyle name="Dziesietny [0]_Invoices2001Slovakia_TDT KHANH HOA_ap gia Pac Ta" xfId="5234"/>
    <cellStyle name="Dziesiętny [0]_Invoices2001Slovakia_TDT KHANH HOA_ap gia Pac Ta" xfId="5235"/>
    <cellStyle name="Dziesietny [0]_Invoices2001Slovakia_TDT KHANH HOA_Bang tong hop" xfId="5236"/>
    <cellStyle name="Dziesiętny [0]_Invoices2001Slovakia_TDT KHANH HOA_Bang tong hop" xfId="5237"/>
    <cellStyle name="Dziesietny [0]_Invoices2001Slovakia_TDT KHANH HOA_bao_cao_TH_th_cong_tac_dau_thau_-_ngay251209" xfId="5238"/>
    <cellStyle name="Dziesiętny [0]_Invoices2001Slovakia_TDT KHANH HOA_bao_cao_TH_th_cong_tac_dau_thau_-_ngay251209" xfId="5239"/>
    <cellStyle name="Dziesietny [0]_Invoices2001Slovakia_TDT KHANH HOA_bieu ke hoach dau thau" xfId="5240"/>
    <cellStyle name="Dziesiętny [0]_Invoices2001Slovakia_TDT KHANH HOA_bieu ke hoach dau thau" xfId="5241"/>
    <cellStyle name="Dziesietny [0]_Invoices2001Slovakia_TDT KHANH HOA_bieu ke hoach dau thau truong mam non SKH" xfId="5242"/>
    <cellStyle name="Dziesiętny [0]_Invoices2001Slovakia_TDT KHANH HOA_bieu ke hoach dau thau truong mam non SKH" xfId="5243"/>
    <cellStyle name="Dziesietny [0]_Invoices2001Slovakia_TDT KHANH HOA_bieu ke hoach dau thau truong mam non SKH_Ban BTDD TDC" xfId="5244"/>
    <cellStyle name="Dziesiętny [0]_Invoices2001Slovakia_TDT KHANH HOA_bieu ke hoach dau thau truong mam non SKH_Ban BTDD TDC" xfId="5245"/>
    <cellStyle name="Dziesietny [0]_Invoices2001Slovakia_TDT KHANH HOA_bieu ke hoach dau thau truong mam non SKH_Kế hoạch 2013 T1-2014" xfId="5246"/>
    <cellStyle name="Dziesiętny [0]_Invoices2001Slovakia_TDT KHANH HOA_bieu ke hoach dau thau truong mam non SKH_KH 2012 (T3-2013)" xfId="5247"/>
    <cellStyle name="Dziesietny [0]_Invoices2001Slovakia_TDT KHANH HOA_bieu ke hoach dau thau truong mam non SKH_KH 2012 (T3-2013)_Kế hoạch 2013 T1-2014" xfId="5248"/>
    <cellStyle name="Dziesiętny [0]_Invoices2001Slovakia_TDT KHANH HOA_bieu ke hoach dau thau_Ban BTDD TDC" xfId="5249"/>
    <cellStyle name="Dziesietny [0]_Invoices2001Slovakia_TDT KHANH HOA_bieu ke hoach dau thau_KH 2012 (T3-2013)" xfId="5250"/>
    <cellStyle name="Dziesiętny [0]_Invoices2001Slovakia_TDT KHANH HOA_bieu ke hoach dau thau_KH 2012 (T3-2013)" xfId="5251"/>
    <cellStyle name="Dziesietny [0]_Invoices2001Slovakia_TDT KHANH HOA_bieu ke hoach dau thau_KH 2012 (T3-2013)_Kế hoạch 2013 T1-2014" xfId="5252"/>
    <cellStyle name="Dziesiętny [0]_Invoices2001Slovakia_TDT KHANH HOA_bieu tong hop lai kh von 2011 gui phong TH-KTDN" xfId="5253"/>
    <cellStyle name="Dziesietny [0]_Invoices2001Slovakia_TDT KHANH HOA_bieu tong hop lai kh von 2011 gui phong TH-KTDN_Bieu 1+3+5+6+9" xfId="5254"/>
    <cellStyle name="Dziesiętny [0]_Invoices2001Slovakia_TDT KHANH HOA_bieu tong hop lai kh von 2011 gui phong TH-KTDN_Bieu 1+3+5+6+9" xfId="5255"/>
    <cellStyle name="Dziesietny [0]_Invoices2001Slovakia_TDT KHANH HOA_bieu tong hop lai kh von 2011 gui phong TH-KTDN_Bieu 1+3+5+6+9_Kế hoạch 2013 T1-2014" xfId="5256"/>
    <cellStyle name="Dziesiętny [0]_Invoices2001Slovakia_TDT KHANH HOA_Book1" xfId="5257"/>
    <cellStyle name="Dziesietny [0]_Invoices2001Slovakia_TDT KHANH HOA_Book1_1" xfId="5258"/>
    <cellStyle name="Dziesiętny [0]_Invoices2001Slovakia_TDT KHANH HOA_Book1_1" xfId="5259"/>
    <cellStyle name="Dziesietny [0]_Invoices2001Slovakia_TDT KHANH HOA_Book1_1_Ban BTDD TDC" xfId="5260"/>
    <cellStyle name="Dziesiętny [0]_Invoices2001Slovakia_TDT KHANH HOA_Book1_1_Ban BTDD TDC" xfId="5261"/>
    <cellStyle name="Dziesietny [0]_Invoices2001Slovakia_TDT KHANH HOA_Book1_1_BC BTC T12- CSHT" xfId="5262"/>
    <cellStyle name="Dziesiętny [0]_Invoices2001Slovakia_TDT KHANH HOA_Book1_1_BC BTC T12- CSHT" xfId="5263"/>
    <cellStyle name="Dziesietny [0]_Invoices2001Slovakia_TDT KHANH HOA_Book1_1_ke hoach dau thau 30-6-2010" xfId="5264"/>
    <cellStyle name="Dziesiętny [0]_Invoices2001Slovakia_TDT KHANH HOA_Book1_1_ke hoach dau thau 30-6-2010" xfId="5265"/>
    <cellStyle name="Dziesietny [0]_Invoices2001Slovakia_TDT KHANH HOA_Book1_1_ke hoach dau thau 30-6-2010_Kế hoạch 2013 T1-2014" xfId="5266"/>
    <cellStyle name="Dziesiętny [0]_Invoices2001Slovakia_TDT KHANH HOA_Book1_1_ke hoach dau thau 30-6-2010_KH 2012 (T3-2013)" xfId="5267"/>
    <cellStyle name="Dziesietny [0]_Invoices2001Slovakia_TDT KHANH HOA_Book1_1_ke hoach dau thau 30-6-2010_KH 2012 (T3-2013)_Kế hoạch 2013 T1-2014" xfId="5268"/>
    <cellStyle name="Dziesiętny [0]_Invoices2001Slovakia_TDT KHANH HOA_Book1_1_KH 2012 (T3-2013)" xfId="5269"/>
    <cellStyle name="Dziesietny [0]_Invoices2001Slovakia_TDT KHANH HOA_Book1_1_KH 2012 (T3-2013)_Kế hoạch 2013 T1-2014" xfId="5270"/>
    <cellStyle name="Dziesiętny [0]_Invoices2001Slovakia_TDT KHANH HOA_Book1_2" xfId="5271"/>
    <cellStyle name="Dziesietny [0]_Invoices2001Slovakia_TDT KHANH HOA_Book1_2_Kế hoạch 2013 T1-2014" xfId="5272"/>
    <cellStyle name="Dziesiętny [0]_Invoices2001Slovakia_TDT KHANH HOA_Book1_2_KH 2012 (T3-2013)" xfId="5273"/>
    <cellStyle name="Dziesietny [0]_Invoices2001Slovakia_TDT KHANH HOA_Book1_2_KH 2012 (T3-2013)_Kế hoạch 2013 T1-2014" xfId="5274"/>
    <cellStyle name="Dziesiętny [0]_Invoices2001Slovakia_TDT KHANH HOA_Book1_9BC73000" xfId="5275"/>
    <cellStyle name="Dziesietny [0]_Invoices2001Slovakia_TDT KHANH HOA_Book1_Book1" xfId="5276"/>
    <cellStyle name="Dziesiętny [0]_Invoices2001Slovakia_TDT KHANH HOA_Book1_Book1" xfId="5277"/>
    <cellStyle name="Dziesietny [0]_Invoices2001Slovakia_TDT KHANH HOA_Book1_Book1_Ban BTDD TDC" xfId="5278"/>
    <cellStyle name="Dziesiętny [0]_Invoices2001Slovakia_TDT KHANH HOA_Book1_Book1_Ban BTDD TDC" xfId="5279"/>
    <cellStyle name="Dziesietny [0]_Invoices2001Slovakia_TDT KHANH HOA_Book1_Book1_Kế hoạch 2013 T1-2014" xfId="5280"/>
    <cellStyle name="Dziesiętny [0]_Invoices2001Slovakia_TDT KHANH HOA_Book1_Book1_KH 2012 (T3-2013)" xfId="5281"/>
    <cellStyle name="Dziesietny [0]_Invoices2001Slovakia_TDT KHANH HOA_Book1_Book1_KH 2012 (T3-2013)_Kế hoạch 2013 T1-2014" xfId="5282"/>
    <cellStyle name="Dziesiętny [0]_Invoices2001Slovakia_TDT KHANH HOA_Book1_DTTD chieng chan Tham lai 29-9-2009" xfId="5283"/>
    <cellStyle name="Dziesietny [0]_Invoices2001Slovakia_TDT KHANH HOA_Book1_DTTD chieng chan Tham lai 29-9-2009_Kế hoạch 2013 T1-2014" xfId="5284"/>
    <cellStyle name="Dziesiętny [0]_Invoices2001Slovakia_TDT KHANH HOA_Book1_DTTD chieng chan Tham lai 29-9-2009_KH 2012 (T3-2013)" xfId="5285"/>
    <cellStyle name="Dziesietny [0]_Invoices2001Slovakia_TDT KHANH HOA_Book1_DTTD chieng chan Tham lai 29-9-2009_KH 2012 (T3-2013)_Kế hoạch 2013 T1-2014" xfId="5286"/>
    <cellStyle name="Dziesiętny [0]_Invoices2001Slovakia_TDT KHANH HOA_Book1_Ke hoach 2010 (theo doi 11-8-2010)" xfId="5287"/>
    <cellStyle name="Dziesietny [0]_Invoices2001Slovakia_TDT KHANH HOA_Book1_Ke hoach 2010 (theo doi 11-8-2010)_Kế hoạch 2013 T1-2014" xfId="5288"/>
    <cellStyle name="Dziesiętny [0]_Invoices2001Slovakia_TDT KHANH HOA_Book1_Ke hoach 2010 (theo doi 11-8-2010)_KH 2012 (T3-2013)" xfId="5289"/>
    <cellStyle name="Dziesietny [0]_Invoices2001Slovakia_TDT KHANH HOA_Book1_Ke hoach 2010 (theo doi 11-8-2010)_KH 2012 (T3-2013)_Kế hoạch 2013 T1-2014" xfId="5290"/>
    <cellStyle name="Dziesiętny [0]_Invoices2001Slovakia_TDT KHANH HOA_Book1_ke hoach dau thau 30-6-2010" xfId="5291"/>
    <cellStyle name="Dziesietny [0]_Invoices2001Slovakia_TDT KHANH HOA_Book1_ke hoach dau thau 30-6-2010_Bieu 1+3+5+6+9" xfId="5292"/>
    <cellStyle name="Dziesiętny [0]_Invoices2001Slovakia_TDT KHANH HOA_Book1_ke hoach dau thau 30-6-2010_Bieu 1+3+5+6+9" xfId="5293"/>
    <cellStyle name="Dziesietny [0]_Invoices2001Slovakia_TDT KHANH HOA_Book1_ke hoach dau thau 30-6-2010_Bieu 1+3+5+6+9_Kế hoạch 2013 T1-2014" xfId="5294"/>
    <cellStyle name="Dziesiętny [0]_Invoices2001Slovakia_TDT KHANH HOA_Book1_KH 2012 (T3-2013)" xfId="5295"/>
    <cellStyle name="Dziesietny [0]_Invoices2001Slovakia_TDT KHANH HOA_Book1_KH 2012 (T3-2013)_Kế hoạch 2013 T1-2014" xfId="5296"/>
    <cellStyle name="Dziesiętny [0]_Invoices2001Slovakia_TDT KHANH HOA_Book1_KH Von 2012 gui BKH 1" xfId="5297"/>
    <cellStyle name="Dziesietny [0]_Invoices2001Slovakia_TDT KHANH HOA_Book1_KH Von 2012 gui BKH 1_Kế hoạch 2013 T1-2014" xfId="5298"/>
    <cellStyle name="Dziesiętny [0]_Invoices2001Slovakia_TDT KHANH HOA_Book1_KH Von 2012 gui BKH 1_KH 2012 (T3-2013)" xfId="5299"/>
    <cellStyle name="Dziesietny [0]_Invoices2001Slovakia_TDT KHANH HOA_Book1_KH Von 2012 gui BKH 1_KH 2012 (T3-2013)_Kế hoạch 2013 T1-2014" xfId="5300"/>
    <cellStyle name="Dziesiętny [0]_Invoices2001Slovakia_TDT KHANH HOA_Book1_KH Von 2012 gui BKH 2" xfId="5301"/>
    <cellStyle name="Dziesietny [0]_Invoices2001Slovakia_TDT KHANH HOA_Book1_KH Von 2012 gui BKH 2_Kế hoạch 2013 T1-2014" xfId="5302"/>
    <cellStyle name="Dziesiętny [0]_Invoices2001Slovakia_TDT KHANH HOA_Book1_KH Von 2012 gui BKH 2_KH 2012 (T3-2013)" xfId="5303"/>
    <cellStyle name="Dziesietny [0]_Invoices2001Slovakia_TDT KHANH HOA_Book1_KH Von 2012 gui BKH 2_KH 2012 (T3-2013)_Kế hoạch 2013 T1-2014" xfId="5304"/>
    <cellStyle name="Dziesiętny [0]_Invoices2001Slovakia_TDT KHANH HOA_Book1_StartUp" xfId="5305"/>
    <cellStyle name="Dziesietny [0]_Invoices2001Slovakia_TDT KHANH HOA_Book1_XDCSHT-999" xfId="5306"/>
    <cellStyle name="Dziesiętny [0]_Invoices2001Slovakia_TDT KHANH HOA_Book1_XDCSHT-999" xfId="5307"/>
    <cellStyle name="Dziesietny [0]_Invoices2001Slovakia_TDT KHANH HOA_Chi tieu KH nam 2009" xfId="5308"/>
    <cellStyle name="Dziesiętny [0]_Invoices2001Slovakia_TDT KHANH HOA_Chi tieu KH nam 2009" xfId="5309"/>
    <cellStyle name="Dziesietny [0]_Invoices2001Slovakia_TDT KHANH HOA_Chi tieu KH nam 2009_Ban BTDD TDC" xfId="5310"/>
    <cellStyle name="Dziesiętny [0]_Invoices2001Slovakia_TDT KHANH HOA_Chi tieu KH nam 2009_Ban BTDD TDC" xfId="5311"/>
    <cellStyle name="Dziesietny [0]_Invoices2001Slovakia_TDT KHANH HOA_Chi tieu KH nam 2009_Kế hoạch 2013 T1-2014" xfId="5312"/>
    <cellStyle name="Dziesiętny [0]_Invoices2001Slovakia_TDT KHANH HOA_Chi tieu KH nam 2009_KH 2012 (T3-2013)" xfId="5313"/>
    <cellStyle name="Dziesietny [0]_Invoices2001Slovakia_TDT KHANH HOA_Chi tieu KH nam 2009_KH 2012 (T3-2013)_Kế hoạch 2013 T1-2014" xfId="5314"/>
    <cellStyle name="Dziesiętny [0]_Invoices2001Slovakia_TDT KHANH HOA_Danh Mục KCM trinh BKH 2011 (BS 30A)" xfId="5315"/>
    <cellStyle name="Dziesietny [0]_Invoices2001Slovakia_TDT KHANH HOA_DT 1751 Muong Khoa" xfId="5316"/>
    <cellStyle name="Dziesiętny [0]_Invoices2001Slovakia_TDT KHANH HOA_DT 1751 Muong Khoa" xfId="5317"/>
    <cellStyle name="Dziesietny [0]_Invoices2001Slovakia_TDT KHANH HOA_DT 1751 Muong Khoa_Ban BTDD TDC" xfId="5318"/>
    <cellStyle name="Dziesiętny [0]_Invoices2001Slovakia_TDT KHANH HOA_DT 1751 Muong Khoa_Ban BTDD TDC" xfId="5319"/>
    <cellStyle name="Dziesietny [0]_Invoices2001Slovakia_TDT KHANH HOA_DT 1751 Muong Khoa_Kế hoạch 2013 T1-2014" xfId="5320"/>
    <cellStyle name="Dziesiętny [0]_Invoices2001Slovakia_TDT KHANH HOA_DT 1751 Muong Khoa_KH 2012 (T3-2013)" xfId="5321"/>
    <cellStyle name="Dziesietny [0]_Invoices2001Slovakia_TDT KHANH HOA_DT 1751 Muong Khoa_KH 2012 (T3-2013)_Kế hoạch 2013 T1-2014" xfId="5322"/>
    <cellStyle name="Dziesiętny [0]_Invoices2001Slovakia_TDT KHANH HOA_DT tieu hoc diem TDC ban Cho 28-02-09" xfId="5323"/>
    <cellStyle name="Dziesietny [0]_Invoices2001Slovakia_TDT KHANH HOA_DT tieu hoc diem TDC ban Cho 28-02-09_Kế hoạch 2013 T1-2014" xfId="5324"/>
    <cellStyle name="Dziesiętny [0]_Invoices2001Slovakia_TDT KHANH HOA_DT tieu hoc diem TDC ban Cho 28-02-09_KH 2012 (T3-2013)" xfId="5325"/>
    <cellStyle name="Dziesietny [0]_Invoices2001Slovakia_TDT KHANH HOA_DT tieu hoc diem TDC ban Cho 28-02-09_KH 2012 (T3-2013)_Kế hoạch 2013 T1-2014" xfId="5326"/>
    <cellStyle name="Dziesiętny [0]_Invoices2001Slovakia_TDT KHANH HOA_DTTD chieng chan Tham lai 29-9-2009" xfId="5327"/>
    <cellStyle name="Dziesietny [0]_Invoices2001Slovakia_TDT KHANH HOA_DTTD chieng chan Tham lai 29-9-2009_Bieu 1+3+5+6+9" xfId="5328"/>
    <cellStyle name="Dziesiętny [0]_Invoices2001Slovakia_TDT KHANH HOA_DTTD chieng chan Tham lai 29-9-2009_Bieu 1+3+5+6+9" xfId="5329"/>
    <cellStyle name="Dziesietny [0]_Invoices2001Slovakia_TDT KHANH HOA_DTTD chieng chan Tham lai 29-9-2009_Bieu 1+3+5+6+9_Kế hoạch 2013 T1-2014" xfId="5330"/>
    <cellStyle name="Dziesiętny [0]_Invoices2001Slovakia_TDT KHANH HOA_Du toan nuoc San Thang (GD2)" xfId="5331"/>
    <cellStyle name="Dziesietny [0]_Invoices2001Slovakia_TDT KHANH HOA_Du toan nuoc San Thang (GD2)_Kế hoạch 2013 T1-2014" xfId="5332"/>
    <cellStyle name="Dziesiętny [0]_Invoices2001Slovakia_TDT KHANH HOA_Du toan nuoc San Thang (GD2)_KH 2012 (T3-2013)" xfId="5333"/>
    <cellStyle name="Dziesietny [0]_Invoices2001Slovakia_TDT KHANH HOA_Du toan nuoc San Thang (GD2)_KH 2012 (T3-2013)_Kế hoạch 2013 T1-2014" xfId="5334"/>
    <cellStyle name="Dziesiętny [0]_Invoices2001Slovakia_TDT KHANH HOA_FILE THANH TOAN" xfId="5335"/>
    <cellStyle name="Dziesietny [0]_Invoices2001Slovakia_TDT KHANH HOA_GPMB-TDC TINH 25-7" xfId="5336"/>
    <cellStyle name="Dziesiętny [0]_Invoices2001Slovakia_TDT KHANH HOA_GPMB-TDC TINH 25-7" xfId="5337"/>
    <cellStyle name="Dziesietny [0]_Invoices2001Slovakia_TDT KHANH HOA_GVL" xfId="5338"/>
    <cellStyle name="Dziesiętny [0]_Invoices2001Slovakia_TDT KHANH HOA_GVL" xfId="5339"/>
    <cellStyle name="Dziesietny [0]_Invoices2001Slovakia_TDT KHANH HOA_GVL_Bieu 1+3+5+6+9" xfId="5340"/>
    <cellStyle name="Dziesiętny [0]_Invoices2001Slovakia_TDT KHANH HOA_GVL_Bieu 1+3+5+6+9" xfId="5341"/>
    <cellStyle name="Dziesietny [0]_Invoices2001Slovakia_TDT KHANH HOA_GVL_Bieu 1+3+5+6+9_Kế hoạch 2013 T1-2014" xfId="5342"/>
    <cellStyle name="Dziesiętny [0]_Invoices2001Slovakia_TDT KHANH HOA_HT Di Chuyen" xfId="5343"/>
    <cellStyle name="Dziesietny [0]_Invoices2001Slovakia_TDT KHANH HOA_ht Mo ma" xfId="5344"/>
    <cellStyle name="Dziesiętny [0]_Invoices2001Slovakia_TDT KHANH HOA_ht Mo ma" xfId="5345"/>
    <cellStyle name="Dziesietny [0]_Invoices2001Slovakia_TDT KHANH HOA_ke hoach dau thau 30-6-2010" xfId="5346"/>
    <cellStyle name="Dziesiętny [0]_Invoices2001Slovakia_TDT KHANH HOA_ke hoach dau thau 30-6-2010" xfId="5347"/>
    <cellStyle name="Dziesietny [0]_Invoices2001Slovakia_TDT KHANH HOA_ke hoach dau thau 30-6-2010_Kế hoạch 2013 T1-2014" xfId="5348"/>
    <cellStyle name="Dziesiętny [0]_Invoices2001Slovakia_TDT KHANH HOA_ke hoach dau thau 30-6-2010_KH 2012 (T3-2013)" xfId="5349"/>
    <cellStyle name="Dziesietny [0]_Invoices2001Slovakia_TDT KHANH HOA_ke hoach dau thau 30-6-2010_KH 2012 (T3-2013)_Kế hoạch 2013 T1-2014" xfId="5350"/>
    <cellStyle name="Dziesiętny [0]_Invoices2001Slovakia_TDT KHANH HOA_KQXS" xfId="5351"/>
    <cellStyle name="Dziesietny [0]_Invoices2001Slovakia_TDT KHANH HOA_QD ke hoach dau thau_Kế hoạch 2013 T1-2014" xfId="5352"/>
    <cellStyle name="Dziesiętny [0]_Invoices2001Slovakia_TDT KHANH HOA_QD ke hoach dau thau_KH 2012 (T3-2013)" xfId="5353"/>
    <cellStyle name="Dziesietny [0]_Invoices2001Slovakia_TDT KHANH HOA_QD ke hoach dau thau_KH 2012 (T3-2013)_Kế hoạch 2013 T1-2014" xfId="5354"/>
    <cellStyle name="Dziesiętny [0]_Invoices2001Slovakia_TDT KHANH HOA_Ra soat KH von 2011 (Huy-11-11-11)" xfId="5355"/>
    <cellStyle name="Dziesietny [0]_Invoices2001Slovakia_TDT KHANH HOA_Sheet2" xfId="5356"/>
    <cellStyle name="Dziesiętny [0]_Invoices2001Slovakia_TDT KHANH HOA_Sheet2" xfId="5357"/>
    <cellStyle name="Dziesietny [0]_Invoices2001Slovakia_TDT KHANH HOA_Sheet2_ap gia Pac Ta" xfId="5358"/>
    <cellStyle name="Dziesiętny [0]_Invoices2001Slovakia_TDT KHANH HOA_Sheet2_ap gia Pac Ta" xfId="5359"/>
    <cellStyle name="Dziesietny [0]_Invoices2001Slovakia_TDT KHANH HOA_Sheet2_Ban BTDD TDC" xfId="5360"/>
    <cellStyle name="Dziesiętny [0]_Invoices2001Slovakia_TDT KHANH HOA_Sheet2_Ban BTDD TDC" xfId="5361"/>
    <cellStyle name="Dziesietny [0]_Invoices2001Slovakia_TDT KHANH HOA_Sheet2_FILE THANH TOAN" xfId="5362"/>
    <cellStyle name="Dziesiętny [0]_Invoices2001Slovakia_TDT KHANH HOA_Sheet2_FILE THANH TOAN" xfId="5363"/>
    <cellStyle name="Dziesietny [0]_Invoices2001Slovakia_TDT KHANH HOA_Sheet2_HT Di Chuyen" xfId="5364"/>
    <cellStyle name="Dziesiętny [0]_Invoices2001Slovakia_TDT KHANH HOA_Sheet2_HT Di Chuyen" xfId="5365"/>
    <cellStyle name="Dziesietny [0]_Invoices2001Slovakia_TDT KHANH HOA_Sheet2_ht Mo ma" xfId="5366"/>
    <cellStyle name="Dziesiętny [0]_Invoices2001Slovakia_TDT KHANH HOA_Sheet2_ht Mo ma" xfId="5367"/>
    <cellStyle name="Dziesietny [0]_Invoices2001Slovakia_TDT KHANH HOA_Sheet2_Kế hoạch 2013 T1-2014" xfId="5368"/>
    <cellStyle name="Dziesiętny [0]_Invoices2001Slovakia_TDT KHANH HOA_Sheet2_KH 2012 (T3-2013)" xfId="5369"/>
    <cellStyle name="Dziesietny [0]_Invoices2001Slovakia_TDT KHANH HOA_Sheet2_KH 2012 (T3-2013)_Kế hoạch 2013 T1-2014" xfId="5370"/>
    <cellStyle name="Dziesiętny [0]_Invoices2001Slovakia_TDT KHANH HOA_Sheet2_StartUp" xfId="5371"/>
    <cellStyle name="Dziesietny [0]_Invoices2001Slovakia_TDT KHANH HOA_Sheet2_XDCSHT-999" xfId="5372"/>
    <cellStyle name="Dziesiętny [0]_Invoices2001Slovakia_TDT KHANH HOA_Sheet2_XDCSHT-999" xfId="5373"/>
    <cellStyle name="Dziesietny [0]_Invoices2001Slovakia_TDT KHANH HOA_Tienluong_KH 2012 (T3-2013)_Kế hoạch 2013 T1-2014" xfId="5374"/>
    <cellStyle name="Dziesiętny [0]_Invoices2001Slovakia_TDT KHANH HOA_tinh toan hoang ha" xfId="5375"/>
    <cellStyle name="Dziesietny [0]_Invoices2001Slovakia_TDT KHANH HOA_tinh toan hoang ha_Kế hoạch 2013 T1-2014" xfId="5376"/>
    <cellStyle name="Dziesiętny [0]_Invoices2001Slovakia_TDT KHANH HOA_tinh toan hoang ha_KH 2012 (T3-2013)" xfId="5377"/>
    <cellStyle name="Dziesietny [0]_Invoices2001Slovakia_TDT KHANH HOA_tinh toan hoang ha_KH 2012 (T3-2013)_Kế hoạch 2013 T1-2014" xfId="5378"/>
    <cellStyle name="Dziesiętny [0]_Invoices2001Slovakia_TDT KHANH HOA_Tong hop Cac tuyen(9-1-06)" xfId="5379"/>
    <cellStyle name="Dziesietny [0]_Invoices2001Slovakia_TDT KHANH HOA_Tong hop Cac tuyen(9-1-06)_ap gia Pac Ta" xfId="5380"/>
    <cellStyle name="Dziesiętny [0]_Invoices2001Slovakia_TDT KHANH HOA_Tong hop Cac tuyen(9-1-06)_ap gia Pac Ta" xfId="5381"/>
    <cellStyle name="Dziesietny [0]_Invoices2001Slovakia_TDT KHANH HOA_Tong hop Cac tuyen(9-1-06)_bieu tong hop lai kh von 2011 gui phong TH-KTDN" xfId="5382"/>
    <cellStyle name="Dziesiętny [0]_Invoices2001Slovakia_TDT KHANH HOA_Tong hop Cac tuyen(9-1-06)_bieu tong hop lai kh von 2011 gui phong TH-KTDN" xfId="5383"/>
    <cellStyle name="Dziesietny [0]_Invoices2001Slovakia_TDT KHANH HOA_Tong hop Cac tuyen(9-1-06)_bieu tong hop lai kh von 2011 gui phong TH-KTDN_Ban BTDD TDC" xfId="5384"/>
    <cellStyle name="Dziesiętny [0]_Invoices2001Slovakia_TDT KHANH HOA_Tong hop Cac tuyen(9-1-06)_bieu tong hop lai kh von 2011 gui phong TH-KTDN_Ban BTDD TDC" xfId="5385"/>
    <cellStyle name="Dziesietny [0]_Invoices2001Slovakia_TDT KHANH HOA_Tong hop Cac tuyen(9-1-06)_bieu tong hop lai kh von 2011 gui phong TH-KTDN_Kế hoạch 2013 T1-2014" xfId="5386"/>
    <cellStyle name="Dziesiętny [0]_Invoices2001Slovakia_TDT KHANH HOA_Tong hop Cac tuyen(9-1-06)_bieu tong hop lai kh von 2011 gui phong TH-KTDN_KH 2012 (T3-2013)" xfId="5387"/>
    <cellStyle name="Dziesietny [0]_Invoices2001Slovakia_TDT KHANH HOA_Tong hop Cac tuyen(9-1-06)_bieu tong hop lai kh von 2011 gui phong TH-KTDN_KH 2012 (T3-2013)_Kế hoạch 2013 T1-2014" xfId="5388"/>
    <cellStyle name="Dziesiętny [0]_Invoices2001Slovakia_TDT KHANH HOA_Tong hop Cac tuyen(9-1-06)_Copy of KH PHAN BO VON ĐỐI ỨNG NAM 2011 (30 TY phuong án gop WB)" xfId="5389"/>
    <cellStyle name="Dziesietny [0]_Invoices2001Slovakia_TDT KHANH HOA_Tong hop Cac tuyen(9-1-06)_Copy of KH PHAN BO VON ĐỐI ỨNG NAM 2011 (30 TY phuong án gop WB)_Kế hoạch 2013 T1-2014" xfId="5390"/>
    <cellStyle name="Dziesiętny [0]_Invoices2001Slovakia_TDT KHANH HOA_Tong hop Cac tuyen(9-1-06)_Copy of KH PHAN BO VON ĐỐI ỨNG NAM 2011 (30 TY phuong án gop WB)_KH 2012 (T3-2013)" xfId="5391"/>
    <cellStyle name="Dziesietny [0]_Invoices2001Slovakia_TDT KHANH HOA_Tong hop Cac tuyen(9-1-06)_Copy of KH PHAN BO VON ĐỐI ỨNG NAM 2011 (30 TY phuong án gop WB)_KH 2012 (T3-2013)_Kế hoạch 2013 T1-2014" xfId="5392"/>
    <cellStyle name="Dziesiętny [0]_Invoices2001Slovakia_TDT KHANH HOA_Tong hop Cac tuyen(9-1-06)_FILE THANH TOAN" xfId="5393"/>
    <cellStyle name="Dziesietny [0]_Invoices2001Slovakia_TDT KHANH HOA_Tong hop Cac tuyen(9-1-06)_HT Di Chuyen" xfId="5394"/>
    <cellStyle name="Dziesiętny [0]_Invoices2001Slovakia_TDT KHANH HOA_Tong hop Cac tuyen(9-1-06)_HT Di Chuyen" xfId="5395"/>
    <cellStyle name="Dziesietny [0]_Invoices2001Slovakia_TDT KHANH HOA_Tong hop Cac tuyen(9-1-06)_ht Mo ma" xfId="5396"/>
    <cellStyle name="Dziesiętny [0]_Invoices2001Slovakia_TDT KHANH HOA_Tong hop Cac tuyen(9-1-06)_ht Mo ma" xfId="5397"/>
    <cellStyle name="Dziesietny [0]_Invoices2001Slovakia_TDT KHANH HOA_Tong hop Cac tuyen(9-1-06)_Ke hoach 2010 (theo doi 11-8-2010)" xfId="5398"/>
    <cellStyle name="Dziesiętny [0]_Invoices2001Slovakia_TDT KHANH HOA_Tong hop Cac tuyen(9-1-06)_Ke hoach 2010 (theo doi 11-8-2010)" xfId="5399"/>
    <cellStyle name="Dziesietny [0]_Invoices2001Slovakia_TDT KHANH HOA_Tong hop Cac tuyen(9-1-06)_Ke hoach 2010 (theo doi 11-8-2010)_Kế hoạch 2013 T1-2014" xfId="5400"/>
    <cellStyle name="Dziesiętny [0]_Invoices2001Slovakia_TDT KHANH HOA_Tong hop Cac tuyen(9-1-06)_Ke hoach 2010 (theo doi 11-8-2010)_KH 2012 (T3-2013)" xfId="5401"/>
    <cellStyle name="Dziesietny [0]_Invoices2001Slovakia_TDT KHANH HOA_Tong hop Cac tuyen(9-1-06)_Ke hoach 2010 (theo doi 11-8-2010)_KH 2012 (T3-2013)_Kế hoạch 2013 T1-2014" xfId="5402"/>
    <cellStyle name="Dziesiętny [0]_Invoices2001Slovakia_TDT KHANH HOA_Tong hop Cac tuyen(9-1-06)_KH 2012 (T3-2013)" xfId="5403"/>
    <cellStyle name="Dziesietny [0]_Invoices2001Slovakia_TDT KHANH HOA_Tong hop Cac tuyen(9-1-06)_KH 2012 (T3-2013)_Kế hoạch 2013 T1-2014" xfId="5404"/>
    <cellStyle name="Dziesiętny [0]_Invoices2001Slovakia_TDT KHANH HOA_Tong hop Cac tuyen(9-1-06)_KH Von 2012 gui BKH 1" xfId="5405"/>
    <cellStyle name="Dziesietny [0]_Invoices2001Slovakia_TDT KHANH HOA_Tong hop Cac tuyen(9-1-06)_KH Von 2012 gui BKH 1_Kế hoạch 2013 T1-2014" xfId="5406"/>
    <cellStyle name="Dziesiętny [0]_Invoices2001Slovakia_TDT KHANH HOA_Tong hop Cac tuyen(9-1-06)_KH Von 2012 gui BKH 1_KH 2012 (T3-2013)" xfId="5407"/>
    <cellStyle name="Dziesietny [0]_Invoices2001Slovakia_TDT KHANH HOA_Tong hop Cac tuyen(9-1-06)_KH Von 2012 gui BKH 1_KH 2012 (T3-2013)_Kế hoạch 2013 T1-2014" xfId="5408"/>
    <cellStyle name="Dziesiętny [0]_Invoices2001Slovakia_TDT KHANH HOA_Tong hop Cac tuyen(9-1-06)_QD ke hoach dau thau" xfId="5409"/>
    <cellStyle name="Dziesietny [0]_Invoices2001Slovakia_TDT KHANH HOA_Tong hop Cac tuyen(9-1-06)_QD ke hoach dau thau_Kế hoạch 2013 T1-2014" xfId="5410"/>
    <cellStyle name="Dziesiętny [0]_Invoices2001Slovakia_TDT KHANH HOA_Tong hop Cac tuyen(9-1-06)_QD ke hoach dau thau_KH 2012 (T3-2013)" xfId="5411"/>
    <cellStyle name="Dziesietny [0]_Invoices2001Slovakia_TDT KHANH HOA_Tong hop Cac tuyen(9-1-06)_QD ke hoach dau thau_KH 2012 (T3-2013)_Kế hoạch 2013 T1-2014" xfId="5412"/>
    <cellStyle name="Dziesiętny [0]_Invoices2001Slovakia_TDT KHANH HOA_Tong hop Cac tuyen(9-1-06)_StartUp" xfId="5413"/>
    <cellStyle name="Dziesietny [0]_Invoices2001Slovakia_TDT KHANH HOA_Tong hop Cac tuyen(9-1-06)_Tong von ĐTPT" xfId="5414"/>
    <cellStyle name="Dziesiętny [0]_Invoices2001Slovakia_TDT KHANH HOA_Tong hop Cac tuyen(9-1-06)_Tong von ĐTPT" xfId="5415"/>
    <cellStyle name="Dziesietny [0]_Invoices2001Slovakia_TDT KHANH HOA_Tong hop Cac tuyen(9-1-06)_Tong von ĐTPT_Kế hoạch 2013 T1-2014" xfId="5416"/>
    <cellStyle name="Dziesiętny [0]_Invoices2001Slovakia_TDT KHANH HOA_Tong hop Cac tuyen(9-1-06)_Tong von ĐTPT_KH 2012 (T3-2013)" xfId="5417"/>
    <cellStyle name="Dziesietny [0]_Invoices2001Slovakia_TDT KHANH HOA_Tong hop Cac tuyen(9-1-06)_Tong von ĐTPT_KH 2012 (T3-2013)_Kế hoạch 2013 T1-2014" xfId="5418"/>
    <cellStyle name="Dziesiętny [0]_Invoices2001Slovakia_TDT KHANH HOA_Tong hop Cac tuyen(9-1-06)_XDCSHT-999" xfId="5419"/>
    <cellStyle name="Dziesietny [0]_Invoices2001Slovakia_TDT KHANH HOA_Tong von ĐTPT" xfId="5420"/>
    <cellStyle name="Dziesiętny [0]_Invoices2001Slovakia_TDT KHANH HOA_Tong von ĐTPT" xfId="5421"/>
    <cellStyle name="Dziesietny [0]_Invoices2001Slovakia_TDT KHANH HOA_Tong von ĐTPT_Kế hoạch 2013 T1-2014" xfId="5422"/>
    <cellStyle name="Dziesiętny [0]_Invoices2001Slovakia_TDT KHANH HOA_Tong von ĐTPT_KH 2012 (T3-2013)" xfId="5423"/>
    <cellStyle name="Dziesietny [0]_Invoices2001Slovakia_TDT KHANH HOA_Tong von ĐTPT_KH 2012 (T3-2013)_Kế hoạch 2013 T1-2014" xfId="5424"/>
    <cellStyle name="Dziesiętny [0]_Invoices2001Slovakia_TDT KHANH HOA_TU VAN THUY LOI THAM  PHE" xfId="5425"/>
    <cellStyle name="Dziesietny [0]_Invoices2001Slovakia_TDT KHANH HOA_TU VAN THUY LOI THAM  PHE_Kế hoạch 2013 T1-2014" xfId="5426"/>
    <cellStyle name="Dziesiętny [0]_Invoices2001Slovakia_TDT KHANH HOA_TU VAN THUY LOI THAM  PHE_KH 2012 (T3-2013)" xfId="5427"/>
    <cellStyle name="Dziesietny [0]_Invoices2001Slovakia_TDT KHANH HOA_TU VAN THUY LOI THAM  PHE_KH 2012 (T3-2013)_Kế hoạch 2013 T1-2014" xfId="5428"/>
    <cellStyle name="Dziesiętny [0]_Invoices2001Slovakia_TDT KHANH HOA_XDCSHT-999" xfId="5429"/>
    <cellStyle name="Dziesietny [0]_Invoices2001Slovakia_TDT quangngai" xfId="5430"/>
    <cellStyle name="Dziesiętny [0]_Invoices2001Slovakia_TDT quangngai" xfId="5431"/>
    <cellStyle name="Dziesietny [0]_Invoices2001Slovakia_TDT quangngai_Kế hoạch 2013 T1-2014" xfId="5432"/>
    <cellStyle name="Dziesiętny [0]_Invoices2001Slovakia_TDT quangngai_KH 2012 (T3-2013)" xfId="5433"/>
    <cellStyle name="Dziesietny [0]_Invoices2001Slovakia_TDT quangngai_KH 2012 (T3-2013)_Kế hoạch 2013 T1-2014" xfId="5434"/>
    <cellStyle name="Dziesiętny [0]_Invoices2001Slovakia_Tienluong_KH 2012 (T3-2013)" xfId="5435"/>
    <cellStyle name="Dziesietny [0]_Invoices2001Slovakia_Tienluong_KH 2012 (T3-2013)_Kế hoạch 2013 T1-2014" xfId="5436"/>
    <cellStyle name="Dziesiętny [0]_Invoices2001Slovakia_Tong von ĐTPT" xfId="5437"/>
    <cellStyle name="Dziesietny [0]_Invoices2001Slovakia_VB Di den 2013" xfId="5438"/>
    <cellStyle name="Dziesietny_Invoices2001Slovakia" xfId="5439"/>
    <cellStyle name="Dziesiętny_Invoices2001Slovakia" xfId="5440"/>
    <cellStyle name="Dziesietny_Invoices2001Slovakia 2" xfId="5441"/>
    <cellStyle name="Dziesiętny_Invoices2001Slovakia 2" xfId="5442"/>
    <cellStyle name="Dziesietny_Invoices2001Slovakia 3" xfId="5443"/>
    <cellStyle name="Dziesiętny_Invoices2001Slovakia 3" xfId="5444"/>
    <cellStyle name="Dziesietny_Invoices2001Slovakia 4" xfId="5445"/>
    <cellStyle name="Dziesiętny_Invoices2001Slovakia 4" xfId="5446"/>
    <cellStyle name="Dziesietny_Invoices2001Slovakia 5" xfId="5447"/>
    <cellStyle name="Dziesiętny_Invoices2001Slovakia 5" xfId="5448"/>
    <cellStyle name="Dziesietny_Invoices2001Slovakia 6" xfId="5449"/>
    <cellStyle name="Dziesiętny_Invoices2001Slovakia 6" xfId="5450"/>
    <cellStyle name="Dziesietny_Invoices2001Slovakia 7" xfId="5451"/>
    <cellStyle name="Dziesiętny_Invoices2001Slovakia 7" xfId="5452"/>
    <cellStyle name="Dziesietny_Invoices2001Slovakia_01_Nha so 1_Dien" xfId="5453"/>
    <cellStyle name="Dziesiętny_Invoices2001Slovakia_01_Nha so 1_Dien" xfId="5454"/>
    <cellStyle name="Dziesietny_Invoices2001Slovakia_01_Nha so 1_Dien_Ban BTDD TDC" xfId="5455"/>
    <cellStyle name="Dziesiętny_Invoices2001Slovakia_01_Nha so 1_Dien_Ban BTDD TDC" xfId="5456"/>
    <cellStyle name="Dziesietny_Invoices2001Slovakia_01_Nha so 1_Dien_Bao cao danh muc cac cong trinh tren dia ban huyen 4-2010" xfId="5457"/>
    <cellStyle name="Dziesiętny_Invoices2001Slovakia_01_Nha so 1_Dien_Bao cao danh muc cac cong trinh tren dia ban huyen 4-2010" xfId="5458"/>
    <cellStyle name="Dziesietny_Invoices2001Slovakia_01_Nha so 1_Dien_bieu ke hoach dau thau" xfId="5459"/>
    <cellStyle name="Dziesiętny_Invoices2001Slovakia_01_Nha so 1_Dien_bieu ke hoach dau thau" xfId="5460"/>
    <cellStyle name="Dziesietny_Invoices2001Slovakia_01_Nha so 1_Dien_bieu ke hoach dau thau truong mam non SKH" xfId="5461"/>
    <cellStyle name="Dziesiętny_Invoices2001Slovakia_01_Nha so 1_Dien_bieu ke hoach dau thau truong mam non SKH" xfId="5462"/>
    <cellStyle name="Dziesietny_Invoices2001Slovakia_01_Nha so 1_Dien_bieu ke hoach dau thau truong mam non SKH_Ban BTDD TDC" xfId="5463"/>
    <cellStyle name="Dziesiętny_Invoices2001Slovakia_01_Nha so 1_Dien_bieu ke hoach dau thau truong mam non SKH_Ban BTDD TDC" xfId="5464"/>
    <cellStyle name="Dziesietny_Invoices2001Slovakia_01_Nha so 1_Dien_bieu ke hoach dau thau truong mam non SKH_Kế hoạch 2013 T1-2014" xfId="5465"/>
    <cellStyle name="Dziesiętny_Invoices2001Slovakia_01_Nha so 1_Dien_bieu ke hoach dau thau truong mam non SKH_KH 2012 (T3-2013)" xfId="5466"/>
    <cellStyle name="Dziesietny_Invoices2001Slovakia_01_Nha so 1_Dien_bieu ke hoach dau thau truong mam non SKH_KH 2012 (T3-2013)_Kế hoạch 2013 T1-2014" xfId="5467"/>
    <cellStyle name="Dziesiętny_Invoices2001Slovakia_01_Nha so 1_Dien_bieu ke hoach dau thau_Ban BTDD TDC" xfId="5468"/>
    <cellStyle name="Dziesietny_Invoices2001Slovakia_01_Nha so 1_Dien_bieu ke hoach dau thau_KH 2012 (T3-2013)" xfId="5469"/>
    <cellStyle name="Dziesiętny_Invoices2001Slovakia_01_Nha so 1_Dien_bieu ke hoach dau thau_KH 2012 (T3-2013)" xfId="5470"/>
    <cellStyle name="Dziesietny_Invoices2001Slovakia_01_Nha so 1_Dien_bieu ke hoach dau thau_KH 2012 (T3-2013)_Kế hoạch 2013 T1-2014" xfId="5471"/>
    <cellStyle name="Dziesiętny_Invoices2001Slovakia_01_Nha so 1_Dien_bieu tong hop lai kh von 2011 gui phong TH-KTDN" xfId="5472"/>
    <cellStyle name="Dziesietny_Invoices2001Slovakia_01_Nha so 1_Dien_bieu tong hop lai kh von 2011 gui phong TH-KTDN_Bieu 1+3+5+6+9" xfId="5473"/>
    <cellStyle name="Dziesiętny_Invoices2001Slovakia_01_Nha so 1_Dien_bieu tong hop lai kh von 2011 gui phong TH-KTDN_Bieu 1+3+5+6+9" xfId="5474"/>
    <cellStyle name="Dziesietny_Invoices2001Slovakia_01_Nha so 1_Dien_bieu tong hop lai kh von 2011 gui phong TH-KTDN_Bieu 1+3+5+6+9_Kế hoạch 2013 T1-2014" xfId="5475"/>
    <cellStyle name="Dziesiętny_Invoices2001Slovakia_01_Nha so 1_Dien_Book1" xfId="5476"/>
    <cellStyle name="Dziesietny_Invoices2001Slovakia_01_Nha so 1_Dien_Book1_1" xfId="5477"/>
    <cellStyle name="Dziesiętny_Invoices2001Slovakia_01_Nha so 1_Dien_Book1_1" xfId="5478"/>
    <cellStyle name="Dziesietny_Invoices2001Slovakia_01_Nha so 1_Dien_Book1_1_Ban BTDD TDC" xfId="5479"/>
    <cellStyle name="Dziesiętny_Invoices2001Slovakia_01_Nha so 1_Dien_Book1_1_Ban BTDD TDC" xfId="5480"/>
    <cellStyle name="Dziesietny_Invoices2001Slovakia_01_Nha so 1_Dien_Book1_1_Kế hoạch 2013 T1-2014" xfId="5481"/>
    <cellStyle name="Dziesiętny_Invoices2001Slovakia_01_Nha so 1_Dien_Book1_1_KH 2012 (T3-2013)" xfId="5482"/>
    <cellStyle name="Dziesietny_Invoices2001Slovakia_01_Nha so 1_Dien_Book1_1_KH 2012 (T3-2013)_Kế hoạch 2013 T1-2014" xfId="5483"/>
    <cellStyle name="Dziesiętny_Invoices2001Slovakia_01_Nha so 1_Dien_Book1_Ban BTDD TDC" xfId="5484"/>
    <cellStyle name="Dziesietny_Invoices2001Slovakia_01_Nha so 1_Dien_Book1_DTTD chieng chan Tham lai 29-9-2009" xfId="5485"/>
    <cellStyle name="Dziesiętny_Invoices2001Slovakia_01_Nha so 1_Dien_Book1_DTTD chieng chan Tham lai 29-9-2009" xfId="5486"/>
    <cellStyle name="Dziesietny_Invoices2001Slovakia_01_Nha so 1_Dien_Book1_DTTD chieng chan Tham lai 29-9-2009_Kế hoạch 2013 T1-2014" xfId="5487"/>
    <cellStyle name="Dziesiętny_Invoices2001Slovakia_01_Nha so 1_Dien_Book1_DTTD chieng chan Tham lai 29-9-2009_KH 2012 (T3-2013)" xfId="5488"/>
    <cellStyle name="Dziesietny_Invoices2001Slovakia_01_Nha so 1_Dien_Book1_DTTD chieng chan Tham lai 29-9-2009_KH 2012 (T3-2013)_Kế hoạch 2013 T1-2014" xfId="5489"/>
    <cellStyle name="Dziesiętny_Invoices2001Slovakia_01_Nha so 1_Dien_Book1_Ke hoach 2010 (theo doi 11-8-2010)" xfId="5490"/>
    <cellStyle name="Dziesietny_Invoices2001Slovakia_01_Nha so 1_Dien_Book1_Ke hoach 2010 (theo doi 11-8-2010)_Bieu 1+3+5+6+9" xfId="5491"/>
    <cellStyle name="Dziesiętny_Invoices2001Slovakia_01_Nha so 1_Dien_Book1_Ke hoach 2010 (theo doi 11-8-2010)_Bieu 1+3+5+6+9" xfId="5492"/>
    <cellStyle name="Dziesietny_Invoices2001Slovakia_01_Nha so 1_Dien_Book1_Ke hoach 2010 (theo doi 11-8-2010)_Bieu 1+3+5+6+9_Kế hoạch 2013 T1-2014" xfId="5493"/>
    <cellStyle name="Dziesiętny_Invoices2001Slovakia_01_Nha so 1_Dien_Book1_ke hoach dau thau 30-6-2010" xfId="5494"/>
    <cellStyle name="Dziesietny_Invoices2001Slovakia_01_Nha so 1_Dien_Book1_ke hoach dau thau 30-6-2010_Bieu 1+3+5+6+9" xfId="5495"/>
    <cellStyle name="Dziesiętny_Invoices2001Slovakia_01_Nha so 1_Dien_Book1_ke hoach dau thau 30-6-2010_Bieu 1+3+5+6+9" xfId="5496"/>
    <cellStyle name="Dziesietny_Invoices2001Slovakia_01_Nha so 1_Dien_Book1_ke hoach dau thau 30-6-2010_Bieu 1+3+5+6+9_Kế hoạch 2013 T1-2014" xfId="5497"/>
    <cellStyle name="Dziesiętny_Invoices2001Slovakia_01_Nha so 1_Dien_Book1_KQXS" xfId="5498"/>
    <cellStyle name="Dziesietny_Invoices2001Slovakia_01_Nha so 1_Dien_Copy of KH PHAN BO VON ĐỐI ỨNG NAM 2011 (30 TY phuong án gop WB)" xfId="5499"/>
    <cellStyle name="Dziesiętny_Invoices2001Slovakia_01_Nha so 1_Dien_Copy of KH PHAN BO VON ĐỐI ỨNG NAM 2011 (30 TY phuong án gop WB)" xfId="5500"/>
    <cellStyle name="Dziesietny_Invoices2001Slovakia_01_Nha so 1_Dien_Copy of KH PHAN BO VON ĐỐI ỨNG NAM 2011 (30 TY phuong án gop WB)_Ban BTDD TDC" xfId="5501"/>
    <cellStyle name="Dziesiętny_Invoices2001Slovakia_01_Nha so 1_Dien_Copy of KH PHAN BO VON ĐỐI ỨNG NAM 2011 (30 TY phuong án gop WB)_Ban BTDD TDC" xfId="5502"/>
    <cellStyle name="Dziesietny_Invoices2001Slovakia_01_Nha so 1_Dien_Copy of KH PHAN BO VON ĐỐI ỨNG NAM 2011 (30 TY phuong án gop WB)_Bieu 1+3+5+6+9" xfId="5503"/>
    <cellStyle name="Dziesiętny_Invoices2001Slovakia_01_Nha so 1_Dien_Copy of KH PHAN BO VON ĐỐI ỨNG NAM 2011 (30 TY phuong án gop WB)_Bieu 1+3+5+6+9" xfId="5504"/>
    <cellStyle name="Dziesietny_Invoices2001Slovakia_01_Nha so 1_Dien_Copy of KH PHAN BO VON ĐỐI ỨNG NAM 2011 (30 TY phuong án gop WB)_Bieu 1+3+5+6+9_Kế hoạch 2013 T1-2014" xfId="5505"/>
    <cellStyle name="Dziesiętny_Invoices2001Slovakia_01_Nha so 1_Dien_DTTD chieng chan Tham lai 29-9-2009" xfId="5506"/>
    <cellStyle name="Dziesietny_Invoices2001Slovakia_01_Nha so 1_Dien_DTTD chieng chan Tham lai 29-9-2009_Bieu 1+3+5+6+9" xfId="5507"/>
    <cellStyle name="Dziesiętny_Invoices2001Slovakia_01_Nha so 1_Dien_DTTD chieng chan Tham lai 29-9-2009_Bieu 1+3+5+6+9" xfId="5508"/>
    <cellStyle name="Dziesietny_Invoices2001Slovakia_01_Nha so 1_Dien_DTTD chieng chan Tham lai 29-9-2009_Bieu 1+3+5+6+9_Kế hoạch 2013 T1-2014" xfId="5509"/>
    <cellStyle name="Dziesiętny_Invoices2001Slovakia_01_Nha so 1_Dien_Du toan nuoc San Thang (GD2)" xfId="5510"/>
    <cellStyle name="Dziesietny_Invoices2001Slovakia_01_Nha so 1_Dien_Du toan nuoc San Thang (GD2)_Kế hoạch 2013 T1-2014" xfId="5511"/>
    <cellStyle name="Dziesiętny_Invoices2001Slovakia_01_Nha so 1_Dien_Du toan nuoc San Thang (GD2)_KH 2012 (T3-2013)" xfId="5512"/>
    <cellStyle name="Dziesietny_Invoices2001Slovakia_01_Nha so 1_Dien_Du toan nuoc San Thang (GD2)_KH 2012 (T3-2013)_Kế hoạch 2013 T1-2014" xfId="5513"/>
    <cellStyle name="Dziesiętny_Invoices2001Slovakia_01_Nha so 1_Dien_Ke hoach 2010 (theo doi 11-8-2010)" xfId="5514"/>
    <cellStyle name="Dziesietny_Invoices2001Slovakia_01_Nha so 1_Dien_Ke hoach 2010 (theo doi 11-8-2010)_Kế hoạch 2013 T1-2014" xfId="5515"/>
    <cellStyle name="Dziesiętny_Invoices2001Slovakia_01_Nha so 1_Dien_Ke hoach 2010 (theo doi 11-8-2010)_KH 2012 (T3-2013)" xfId="5516"/>
    <cellStyle name="Dziesietny_Invoices2001Slovakia_01_Nha so 1_Dien_Ke hoach 2010 (theo doi 11-8-2010)_KH 2012 (T3-2013)_Kế hoạch 2013 T1-2014" xfId="5517"/>
    <cellStyle name="Dziesiętny_Invoices2001Slovakia_01_Nha so 1_Dien_ke hoach dau thau 30-6-2010" xfId="5518"/>
    <cellStyle name="Dziesietny_Invoices2001Slovakia_01_Nha so 1_Dien_ke hoach dau thau 30-6-2010_Kế hoạch 2013 T1-2014" xfId="5519"/>
    <cellStyle name="Dziesiętny_Invoices2001Slovakia_01_Nha so 1_Dien_ke hoach dau thau 30-6-2010_KH 2012 (T3-2013)" xfId="5520"/>
    <cellStyle name="Dziesietny_Invoices2001Slovakia_01_Nha so 1_Dien_ke hoach dau thau 30-6-2010_KH 2012 (T3-2013)_Kế hoạch 2013 T1-2014" xfId="5521"/>
    <cellStyle name="Dziesiętny_Invoices2001Slovakia_01_Nha so 1_Dien_KQXS" xfId="5522"/>
    <cellStyle name="Dziesietny_Invoices2001Slovakia_01_Nha so 1_Dien_tien luong" xfId="5523"/>
    <cellStyle name="Dziesiętny_Invoices2001Slovakia_01_Nha so 1_Dien_tien luong" xfId="5524"/>
    <cellStyle name="Dziesietny_Invoices2001Slovakia_01_Nha so 1_Dien_Tien luong chuan 01" xfId="5525"/>
    <cellStyle name="Dziesiętny_Invoices2001Slovakia_01_Nha so 1_Dien_Tien luong chuan 01" xfId="5526"/>
    <cellStyle name="Dziesietny_Invoices2001Slovakia_01_Nha so 1_Dien_tinh toan hoang ha" xfId="5527"/>
    <cellStyle name="Dziesiętny_Invoices2001Slovakia_01_Nha so 1_Dien_tinh toan hoang ha" xfId="5528"/>
    <cellStyle name="Dziesietny_Invoices2001Slovakia_01_Nha so 1_Dien_tinh toan hoang ha_Ban BTDD TDC" xfId="5529"/>
    <cellStyle name="Dziesiętny_Invoices2001Slovakia_01_Nha so 1_Dien_tinh toan hoang ha_Ban BTDD TDC" xfId="5530"/>
    <cellStyle name="Dziesietny_Invoices2001Slovakia_01_Nha so 1_Dien_tinh toan hoang ha_Kế hoạch 2013 T1-2014" xfId="5531"/>
    <cellStyle name="Dziesiętny_Invoices2001Slovakia_01_Nha so 1_Dien_tinh toan hoang ha_KH 2012 (T3-2013)" xfId="5532"/>
    <cellStyle name="Dziesietny_Invoices2001Slovakia_01_Nha so 1_Dien_tinh toan hoang ha_KH 2012 (T3-2013)_Kế hoạch 2013 T1-2014" xfId="5533"/>
    <cellStyle name="Dziesiętny_Invoices2001Slovakia_01_Nha so 1_Dien_Tong von ĐTPT" xfId="5534"/>
    <cellStyle name="Dziesietny_Invoices2001Slovakia_01_Nha so 1_Dien_Tong von ĐTPT_Kế hoạch 2013 T1-2014" xfId="5535"/>
    <cellStyle name="Dziesiętny_Invoices2001Slovakia_01_Nha so 1_Dien_Tong von ĐTPT_KH 2012 (T3-2013)" xfId="5536"/>
    <cellStyle name="Dziesietny_Invoices2001Slovakia_01_Nha so 1_Dien_Tong von ĐTPT_KH 2012 (T3-2013)_Kế hoạch 2013 T1-2014" xfId="5537"/>
    <cellStyle name="Dziesiętny_Invoices2001Slovakia_05-12  KH trung han 2016-2020 - Liem Thinh edited" xfId="5538"/>
    <cellStyle name="Dziesietny_Invoices2001Slovakia_10_Nha so 10_Dien1" xfId="5539"/>
    <cellStyle name="Dziesiętny_Invoices2001Slovakia_10_Nha so 10_Dien1" xfId="5540"/>
    <cellStyle name="Dziesietny_Invoices2001Slovakia_10_Nha so 10_Dien1_Bao cao danh muc cac cong trinh tren dia ban huyen 4-2010" xfId="5541"/>
    <cellStyle name="Dziesiętny_Invoices2001Slovakia_10_Nha so 10_Dien1_Bao cao danh muc cac cong trinh tren dia ban huyen 4-2010" xfId="5542"/>
    <cellStyle name="Dziesietny_Invoices2001Slovakia_10_Nha so 10_Dien1_bieu ke hoach dau thau" xfId="5543"/>
    <cellStyle name="Dziesiętny_Invoices2001Slovakia_10_Nha so 10_Dien1_bieu ke hoach dau thau" xfId="5544"/>
    <cellStyle name="Dziesietny_Invoices2001Slovakia_10_Nha so 10_Dien1_bieu ke hoach dau thau truong mam non SKH" xfId="5545"/>
    <cellStyle name="Dziesiętny_Invoices2001Slovakia_10_Nha so 10_Dien1_bieu ke hoach dau thau truong mam non SKH" xfId="5546"/>
    <cellStyle name="Dziesietny_Invoices2001Slovakia_10_Nha so 10_Dien1_bieu ke hoach dau thau truong mam non SKH_Ban BTDD TDC" xfId="5547"/>
    <cellStyle name="Dziesiętny_Invoices2001Slovakia_10_Nha so 10_Dien1_bieu ke hoach dau thau truong mam non SKH_Ban BTDD TDC" xfId="5548"/>
    <cellStyle name="Dziesietny_Invoices2001Slovakia_10_Nha so 10_Dien1_bieu ke hoach dau thau truong mam non SKH_Kế hoạch 2013 T1-2014" xfId="5549"/>
    <cellStyle name="Dziesiętny_Invoices2001Slovakia_10_Nha so 10_Dien1_bieu ke hoach dau thau truong mam non SKH_KH 2012 (T3-2013)" xfId="5550"/>
    <cellStyle name="Dziesietny_Invoices2001Slovakia_10_Nha so 10_Dien1_bieu ke hoach dau thau truong mam non SKH_KH 2012 (T3-2013)_Kế hoạch 2013 T1-2014" xfId="5551"/>
    <cellStyle name="Dziesiętny_Invoices2001Slovakia_10_Nha so 10_Dien1_bieu ke hoach dau thau_Ban BTDD TDC" xfId="5552"/>
    <cellStyle name="Dziesietny_Invoices2001Slovakia_10_Nha so 10_Dien1_bieu ke hoach dau thau_KH 2012 (T3-2013)" xfId="5553"/>
    <cellStyle name="Dziesiętny_Invoices2001Slovakia_10_Nha so 10_Dien1_bieu ke hoach dau thau_KH 2012 (T3-2013)" xfId="5554"/>
    <cellStyle name="Dziesietny_Invoices2001Slovakia_10_Nha so 10_Dien1_bieu ke hoach dau thau_KH 2012 (T3-2013)_Kế hoạch 2013 T1-2014" xfId="5555"/>
    <cellStyle name="Dziesiętny_Invoices2001Slovakia_10_Nha so 10_Dien1_bieu tong hop lai kh von 2011 gui phong TH-KTDN" xfId="5556"/>
    <cellStyle name="Dziesietny_Invoices2001Slovakia_10_Nha so 10_Dien1_bieu tong hop lai kh von 2011 gui phong TH-KTDN_Bieu 1+3+5+6+9" xfId="5557"/>
    <cellStyle name="Dziesiętny_Invoices2001Slovakia_10_Nha so 10_Dien1_bieu tong hop lai kh von 2011 gui phong TH-KTDN_Bieu 1+3+5+6+9" xfId="5558"/>
    <cellStyle name="Dziesietny_Invoices2001Slovakia_10_Nha so 10_Dien1_bieu tong hop lai kh von 2011 gui phong TH-KTDN_Bieu 1+3+5+6+9_Kế hoạch 2013 T1-2014" xfId="5559"/>
    <cellStyle name="Dziesiętny_Invoices2001Slovakia_10_Nha so 10_Dien1_Book1" xfId="5560"/>
    <cellStyle name="Dziesietny_Invoices2001Slovakia_10_Nha so 10_Dien1_Book1_1" xfId="5561"/>
    <cellStyle name="Dziesiętny_Invoices2001Slovakia_10_Nha so 10_Dien1_Book1_1" xfId="5562"/>
    <cellStyle name="Dziesietny_Invoices2001Slovakia_10_Nha so 10_Dien1_Book1_1_Ban BTDD TDC" xfId="5563"/>
    <cellStyle name="Dziesiętny_Invoices2001Slovakia_10_Nha so 10_Dien1_Book1_1_Ban BTDD TDC" xfId="5564"/>
    <cellStyle name="Dziesietny_Invoices2001Slovakia_10_Nha so 10_Dien1_Book1_1_Kế hoạch 2013 T1-2014" xfId="5565"/>
    <cellStyle name="Dziesiętny_Invoices2001Slovakia_10_Nha so 10_Dien1_Book1_1_KH 2012 (T3-2013)" xfId="5566"/>
    <cellStyle name="Dziesietny_Invoices2001Slovakia_10_Nha so 10_Dien1_Book1_1_KH 2012 (T3-2013)_Kế hoạch 2013 T1-2014" xfId="5567"/>
    <cellStyle name="Dziesiętny_Invoices2001Slovakia_10_Nha so 10_Dien1_Book1_Ban BTDD TDC" xfId="5568"/>
    <cellStyle name="Dziesietny_Invoices2001Slovakia_10_Nha so 10_Dien1_Book1_DTTD chieng chan Tham lai 29-9-2009" xfId="5569"/>
    <cellStyle name="Dziesiętny_Invoices2001Slovakia_10_Nha so 10_Dien1_Book1_DTTD chieng chan Tham lai 29-9-2009" xfId="5570"/>
    <cellStyle name="Dziesietny_Invoices2001Slovakia_10_Nha so 10_Dien1_Book1_DTTD chieng chan Tham lai 29-9-2009_Kế hoạch 2013 T1-2014" xfId="5571"/>
    <cellStyle name="Dziesiętny_Invoices2001Slovakia_10_Nha so 10_Dien1_Book1_DTTD chieng chan Tham lai 29-9-2009_KH 2012 (T3-2013)" xfId="5572"/>
    <cellStyle name="Dziesietny_Invoices2001Slovakia_10_Nha so 10_Dien1_Book1_DTTD chieng chan Tham lai 29-9-2009_KH 2012 (T3-2013)_Kế hoạch 2013 T1-2014" xfId="5573"/>
    <cellStyle name="Dziesiętny_Invoices2001Slovakia_10_Nha so 10_Dien1_Book1_Ke hoach 2010 (theo doi 11-8-2010)" xfId="5574"/>
    <cellStyle name="Dziesietny_Invoices2001Slovakia_10_Nha so 10_Dien1_Book1_Ke hoach 2010 (theo doi 11-8-2010)_Bieu 1+3+5+6+9" xfId="5575"/>
    <cellStyle name="Dziesiętny_Invoices2001Slovakia_10_Nha so 10_Dien1_Book1_Ke hoach 2010 (theo doi 11-8-2010)_Bieu 1+3+5+6+9" xfId="5576"/>
    <cellStyle name="Dziesietny_Invoices2001Slovakia_10_Nha so 10_Dien1_Book1_Ke hoach 2010 (theo doi 11-8-2010)_Bieu 1+3+5+6+9_Kế hoạch 2013 T1-2014" xfId="5577"/>
    <cellStyle name="Dziesiętny_Invoices2001Slovakia_10_Nha so 10_Dien1_Book1_ke hoach dau thau 30-6-2010" xfId="5578"/>
    <cellStyle name="Dziesietny_Invoices2001Slovakia_10_Nha so 10_Dien1_Book1_ke hoach dau thau 30-6-2010_Bieu 1+3+5+6+9" xfId="5579"/>
    <cellStyle name="Dziesiętny_Invoices2001Slovakia_10_Nha so 10_Dien1_Book1_ke hoach dau thau 30-6-2010_Bieu 1+3+5+6+9" xfId="5580"/>
    <cellStyle name="Dziesietny_Invoices2001Slovakia_10_Nha so 10_Dien1_Book1_ke hoach dau thau 30-6-2010_Bieu 1+3+5+6+9_Kế hoạch 2013 T1-2014" xfId="5581"/>
    <cellStyle name="Dziesiętny_Invoices2001Slovakia_10_Nha so 10_Dien1_Book1_KQXS" xfId="5582"/>
    <cellStyle name="Dziesietny_Invoices2001Slovakia_10_Nha so 10_Dien1_Copy of KH PHAN BO VON ĐỐI ỨNG NAM 2011 (30 TY phuong án gop WB)" xfId="5583"/>
    <cellStyle name="Dziesiętny_Invoices2001Slovakia_10_Nha so 10_Dien1_Copy of KH PHAN BO VON ĐỐI ỨNG NAM 2011 (30 TY phuong án gop WB)" xfId="5584"/>
    <cellStyle name="Dziesietny_Invoices2001Slovakia_10_Nha so 10_Dien1_Copy of KH PHAN BO VON ĐỐI ỨNG NAM 2011 (30 TY phuong án gop WB)_Ban BTDD TDC" xfId="5585"/>
    <cellStyle name="Dziesiętny_Invoices2001Slovakia_10_Nha so 10_Dien1_Copy of KH PHAN BO VON ĐỐI ỨNG NAM 2011 (30 TY phuong án gop WB)_Ban BTDD TDC" xfId="5586"/>
    <cellStyle name="Dziesietny_Invoices2001Slovakia_10_Nha so 10_Dien1_Copy of KH PHAN BO VON ĐỐI ỨNG NAM 2011 (30 TY phuong án gop WB)_Bieu 1+3+5+6+9" xfId="5587"/>
    <cellStyle name="Dziesiętny_Invoices2001Slovakia_10_Nha so 10_Dien1_Copy of KH PHAN BO VON ĐỐI ỨNG NAM 2011 (30 TY phuong án gop WB)_Bieu 1+3+5+6+9" xfId="5588"/>
    <cellStyle name="Dziesietny_Invoices2001Slovakia_10_Nha so 10_Dien1_Copy of KH PHAN BO VON ĐỐI ỨNG NAM 2011 (30 TY phuong án gop WB)_Bieu 1+3+5+6+9_Kế hoạch 2013 T1-2014" xfId="5589"/>
    <cellStyle name="Dziesiętny_Invoices2001Slovakia_10_Nha so 10_Dien1_DTTD chieng chan Tham lai 29-9-2009" xfId="5590"/>
    <cellStyle name="Dziesietny_Invoices2001Slovakia_10_Nha so 10_Dien1_DTTD chieng chan Tham lai 29-9-2009_Bieu 1+3+5+6+9" xfId="5591"/>
    <cellStyle name="Dziesiętny_Invoices2001Slovakia_10_Nha so 10_Dien1_DTTD chieng chan Tham lai 29-9-2009_Bieu 1+3+5+6+9" xfId="5592"/>
    <cellStyle name="Dziesietny_Invoices2001Slovakia_10_Nha so 10_Dien1_DTTD chieng chan Tham lai 29-9-2009_Bieu 1+3+5+6+9_Kế hoạch 2013 T1-2014" xfId="5593"/>
    <cellStyle name="Dziesiętny_Invoices2001Slovakia_10_Nha so 10_Dien1_Du toan nuoc San Thang (GD2)" xfId="5594"/>
    <cellStyle name="Dziesietny_Invoices2001Slovakia_10_Nha so 10_Dien1_Du toan nuoc San Thang (GD2)_Kế hoạch 2013 T1-2014" xfId="5595"/>
    <cellStyle name="Dziesiętny_Invoices2001Slovakia_10_Nha so 10_Dien1_Du toan nuoc San Thang (GD2)_KH 2012 (T3-2013)" xfId="5596"/>
    <cellStyle name="Dziesietny_Invoices2001Slovakia_10_Nha so 10_Dien1_Du toan nuoc San Thang (GD2)_KH 2012 (T3-2013)_Kế hoạch 2013 T1-2014" xfId="5597"/>
    <cellStyle name="Dziesiętny_Invoices2001Slovakia_10_Nha so 10_Dien1_Ke hoach 2010 (theo doi 11-8-2010)" xfId="5598"/>
    <cellStyle name="Dziesietny_Invoices2001Slovakia_10_Nha so 10_Dien1_Ke hoach 2010 (theo doi 11-8-2010)_Kế hoạch 2013 T1-2014" xfId="5599"/>
    <cellStyle name="Dziesiętny_Invoices2001Slovakia_10_Nha so 10_Dien1_Ke hoach 2010 (theo doi 11-8-2010)_KH 2012 (T3-2013)" xfId="5600"/>
    <cellStyle name="Dziesietny_Invoices2001Slovakia_10_Nha so 10_Dien1_Ke hoach 2010 (theo doi 11-8-2010)_KH 2012 (T3-2013)_Kế hoạch 2013 T1-2014" xfId="5601"/>
    <cellStyle name="Dziesiętny_Invoices2001Slovakia_10_Nha so 10_Dien1_ke hoach dau thau 30-6-2010" xfId="5602"/>
    <cellStyle name="Dziesietny_Invoices2001Slovakia_10_Nha so 10_Dien1_ke hoach dau thau 30-6-2010_Kế hoạch 2013 T1-2014" xfId="5603"/>
    <cellStyle name="Dziesiętny_Invoices2001Slovakia_10_Nha so 10_Dien1_ke hoach dau thau 30-6-2010_KH 2012 (T3-2013)" xfId="5604"/>
    <cellStyle name="Dziesietny_Invoices2001Slovakia_10_Nha so 10_Dien1_ke hoach dau thau 30-6-2010_KH 2012 (T3-2013)_Kế hoạch 2013 T1-2014" xfId="5605"/>
    <cellStyle name="Dziesiętny_Invoices2001Slovakia_10_Nha so 10_Dien1_KQXS" xfId="5606"/>
    <cellStyle name="Dziesietny_Invoices2001Slovakia_10_Nha so 10_Dien1_tien luong" xfId="5607"/>
    <cellStyle name="Dziesiętny_Invoices2001Slovakia_10_Nha so 10_Dien1_tien luong" xfId="5608"/>
    <cellStyle name="Dziesietny_Invoices2001Slovakia_10_Nha so 10_Dien1_Tien luong chuan 01" xfId="5609"/>
    <cellStyle name="Dziesiętny_Invoices2001Slovakia_10_Nha so 10_Dien1_Tien luong chuan 01" xfId="5610"/>
    <cellStyle name="Dziesietny_Invoices2001Slovakia_10_Nha so 10_Dien1_tinh toan hoang ha" xfId="5611"/>
    <cellStyle name="Dziesiętny_Invoices2001Slovakia_10_Nha so 10_Dien1_tinh toan hoang ha" xfId="5612"/>
    <cellStyle name="Dziesietny_Invoices2001Slovakia_10_Nha so 10_Dien1_tinh toan hoang ha_Ban BTDD TDC" xfId="5613"/>
    <cellStyle name="Dziesiętny_Invoices2001Slovakia_10_Nha so 10_Dien1_tinh toan hoang ha_Ban BTDD TDC" xfId="5614"/>
    <cellStyle name="Dziesietny_Invoices2001Slovakia_10_Nha so 10_Dien1_tinh toan hoang ha_Kế hoạch 2013 T1-2014" xfId="5615"/>
    <cellStyle name="Dziesiętny_Invoices2001Slovakia_10_Nha so 10_Dien1_tinh toan hoang ha_KH 2012 (T3-2013)" xfId="5616"/>
    <cellStyle name="Dziesietny_Invoices2001Slovakia_10_Nha so 10_Dien1_tinh toan hoang ha_KH 2012 (T3-2013)_Kế hoạch 2013 T1-2014" xfId="5617"/>
    <cellStyle name="Dziesiętny_Invoices2001Slovakia_10_Nha so 10_Dien1_Tong von ĐTPT" xfId="5618"/>
    <cellStyle name="Dziesietny_Invoices2001Slovakia_10_Nha so 10_Dien1_Tong von ĐTPT_Kế hoạch 2013 T1-2014" xfId="5619"/>
    <cellStyle name="Dziesiętny_Invoices2001Slovakia_10_Nha so 10_Dien1_Tong von ĐTPT_KH 2012 (T3-2013)" xfId="5620"/>
    <cellStyle name="Dziesietny_Invoices2001Slovakia_10_Nha so 10_Dien1_Tong von ĐTPT_KH 2012 (T3-2013)_Kế hoạch 2013 T1-2014" xfId="5621"/>
    <cellStyle name="Dziesiętny_Invoices2001Slovakia_Ban BTDD TDC" xfId="5622"/>
    <cellStyle name="Dziesietny_Invoices2001Slovakia_bang so sanh gia tri" xfId="5623"/>
    <cellStyle name="Dziesiętny_Invoices2001Slovakia_Bang tong hop" xfId="5624"/>
    <cellStyle name="Dziesietny_Invoices2001Slovakia_bieu tong hop lai kh von 2011 gui phong TH-KTDN" xfId="5625"/>
    <cellStyle name="Dziesiętny_Invoices2001Slovakia_bieu tong hop lai kh von 2011 gui phong TH-KTDN" xfId="5626"/>
    <cellStyle name="Dziesietny_Invoices2001Slovakia_bieu tong hop lai kh von 2011 gui phong TH-KTDN_Ban BTDD TDC" xfId="5627"/>
    <cellStyle name="Dziesiętny_Invoices2001Slovakia_bieu tong hop lai kh von 2011 gui phong TH-KTDN_Ban BTDD TDC" xfId="5628"/>
    <cellStyle name="Dziesietny_Invoices2001Slovakia_bieu tong hop lai kh von 2011 gui phong TH-KTDN_Bieu 1+3+5+6+9" xfId="5629"/>
    <cellStyle name="Dziesiętny_Invoices2001Slovakia_bieu tong hop lai kh von 2011 gui phong TH-KTDN_Bieu 1+3+5+6+9" xfId="5630"/>
    <cellStyle name="Dziesietny_Invoices2001Slovakia_bieu tong hop lai kh von 2011 gui phong TH-KTDN_Bieu 1+3+5+6+9_Kế hoạch 2013 T1-2014" xfId="5631"/>
    <cellStyle name="Dziesiętny_Invoices2001Slovakia_Book1" xfId="5632"/>
    <cellStyle name="Dziesietny_Invoices2001Slovakia_Book1_1" xfId="5633"/>
    <cellStyle name="Dziesiętny_Invoices2001Slovakia_Book1_1" xfId="5634"/>
    <cellStyle name="Dziesietny_Invoices2001Slovakia_Book1_1_Ban BTDD TDC" xfId="5635"/>
    <cellStyle name="Dziesiętny_Invoices2001Slovakia_Book1_1_Ban BTDD TDC" xfId="5636"/>
    <cellStyle name="Dziesietny_Invoices2001Slovakia_Book1_1_Bao cao danh muc cac cong trinh tren dia ban huyen 4-2010" xfId="5637"/>
    <cellStyle name="Dziesiętny_Invoices2001Slovakia_Book1_1_Bao cao danh muc cac cong trinh tren dia ban huyen 4-2010" xfId="5638"/>
    <cellStyle name="Dziesietny_Invoices2001Slovakia_Book1_1_bieu ke hoach dau thau" xfId="5639"/>
    <cellStyle name="Dziesiętny_Invoices2001Slovakia_Book1_1_bieu ke hoach dau thau" xfId="5640"/>
    <cellStyle name="Dziesietny_Invoices2001Slovakia_Book1_1_bieu ke hoach dau thau truong mam non SKH" xfId="5641"/>
    <cellStyle name="Dziesiętny_Invoices2001Slovakia_Book1_1_bieu ke hoach dau thau truong mam non SKH" xfId="5642"/>
    <cellStyle name="Dziesietny_Invoices2001Slovakia_Book1_1_bieu ke hoach dau thau truong mam non SKH_Ban BTDD TDC" xfId="5643"/>
    <cellStyle name="Dziesiętny_Invoices2001Slovakia_Book1_1_bieu ke hoach dau thau truong mam non SKH_Ban BTDD TDC" xfId="5644"/>
    <cellStyle name="Dziesietny_Invoices2001Slovakia_Book1_1_bieu ke hoach dau thau truong mam non SKH_Kế hoạch 2013 T1-2014" xfId="5645"/>
    <cellStyle name="Dziesiętny_Invoices2001Slovakia_Book1_1_bieu ke hoach dau thau truong mam non SKH_KH 2012 (T3-2013)" xfId="5646"/>
    <cellStyle name="Dziesietny_Invoices2001Slovakia_Book1_1_bieu ke hoach dau thau truong mam non SKH_KH 2012 (T3-2013)_Kế hoạch 2013 T1-2014" xfId="5647"/>
    <cellStyle name="Dziesiętny_Invoices2001Slovakia_Book1_1_bieu ke hoach dau thau_Ban BTDD TDC" xfId="5648"/>
    <cellStyle name="Dziesietny_Invoices2001Slovakia_Book1_1_bieu ke hoach dau thau_KH 2012 (T3-2013)" xfId="5649"/>
    <cellStyle name="Dziesiętny_Invoices2001Slovakia_Book1_1_bieu ke hoach dau thau_KH 2012 (T3-2013)" xfId="5650"/>
    <cellStyle name="Dziesietny_Invoices2001Slovakia_Book1_1_bieu ke hoach dau thau_KH 2012 (T3-2013)_Kế hoạch 2013 T1-2014" xfId="5651"/>
    <cellStyle name="Dziesiętny_Invoices2001Slovakia_Book1_1_bieu tong hop lai kh von 2011 gui phong TH-KTDN" xfId="5652"/>
    <cellStyle name="Dziesietny_Invoices2001Slovakia_Book1_1_bieu tong hop lai kh von 2011 gui phong TH-KTDN_Bieu 1+3+5+6+9" xfId="5653"/>
    <cellStyle name="Dziesiętny_Invoices2001Slovakia_Book1_1_bieu tong hop lai kh von 2011 gui phong TH-KTDN_Bieu 1+3+5+6+9" xfId="5654"/>
    <cellStyle name="Dziesietny_Invoices2001Slovakia_Book1_1_bieu tong hop lai kh von 2011 gui phong TH-KTDN_Bieu 1+3+5+6+9_Kế hoạch 2013 T1-2014" xfId="5655"/>
    <cellStyle name="Dziesiętny_Invoices2001Slovakia_Book1_1_Book1" xfId="5656"/>
    <cellStyle name="Dziesietny_Invoices2001Slovakia_Book1_1_Book1_1" xfId="5657"/>
    <cellStyle name="Dziesiętny_Invoices2001Slovakia_Book1_1_Book1_1" xfId="5658"/>
    <cellStyle name="Dziesietny_Invoices2001Slovakia_Book1_1_Book1_1_Ban BTDD TDC" xfId="5659"/>
    <cellStyle name="Dziesiętny_Invoices2001Slovakia_Book1_1_Book1_1_Ban BTDD TDC" xfId="5660"/>
    <cellStyle name="Dziesietny_Invoices2001Slovakia_Book1_1_Book1_1_DTTD chieng chan Tham lai 29-9-2009" xfId="5661"/>
    <cellStyle name="Dziesiętny_Invoices2001Slovakia_Book1_1_Book1_1_DTTD chieng chan Tham lai 29-9-2009" xfId="5662"/>
    <cellStyle name="Dziesietny_Invoices2001Slovakia_Book1_1_Book1_1_DTTD chieng chan Tham lai 29-9-2009_Ban BTDD TDC" xfId="5663"/>
    <cellStyle name="Dziesiętny_Invoices2001Slovakia_Book1_1_Book1_1_DTTD chieng chan Tham lai 29-9-2009_Ban BTDD TDC" xfId="5664"/>
    <cellStyle name="Dziesietny_Invoices2001Slovakia_Book1_1_Book1_1_DTTD chieng chan Tham lai 29-9-2009_Kế hoạch 2013 T1-2014" xfId="5665"/>
    <cellStyle name="Dziesiętny_Invoices2001Slovakia_Book1_1_Book1_1_DTTD chieng chan Tham lai 29-9-2009_KH 2012 (T3-2013)" xfId="5666"/>
    <cellStyle name="Dziesietny_Invoices2001Slovakia_Book1_1_Book1_1_DTTD chieng chan Tham lai 29-9-2009_KH 2012 (T3-2013)_Kế hoạch 2013 T1-2014" xfId="5667"/>
    <cellStyle name="Dziesiętny_Invoices2001Slovakia_Book1_1_Book1_1_Ke hoach 2010 (theo doi 11-8-2010)" xfId="5668"/>
    <cellStyle name="Dziesietny_Invoices2001Slovakia_Book1_1_Book1_1_Ke hoach 2010 (theo doi 11-8-2010)_Bieu 1+3+5+6+9" xfId="5669"/>
    <cellStyle name="Dziesiętny_Invoices2001Slovakia_Book1_1_Book1_1_Ke hoach 2010 (theo doi 11-8-2010)_Bieu 1+3+5+6+9" xfId="5670"/>
    <cellStyle name="Dziesietny_Invoices2001Slovakia_Book1_1_Book1_1_Ke hoach 2010 (theo doi 11-8-2010)_Bieu 1+3+5+6+9_Kế hoạch 2013 T1-2014" xfId="5671"/>
    <cellStyle name="Dziesiętny_Invoices2001Slovakia_Book1_1_Book1_1_ke hoach dau thau 30-6-2010" xfId="5672"/>
    <cellStyle name="Dziesietny_Invoices2001Slovakia_Book1_1_Book1_1_ke hoach dau thau 30-6-2010_Bieu 1+3+5+6+9" xfId="5673"/>
    <cellStyle name="Dziesiętny_Invoices2001Slovakia_Book1_1_Book1_1_ke hoach dau thau 30-6-2010_Bieu 1+3+5+6+9" xfId="5674"/>
    <cellStyle name="Dziesietny_Invoices2001Slovakia_Book1_1_Book1_1_ke hoach dau thau 30-6-2010_Bieu 1+3+5+6+9_Kế hoạch 2013 T1-2014" xfId="5675"/>
    <cellStyle name="Dziesiętny_Invoices2001Slovakia_Book1_1_Book1_1_KQXS" xfId="5676"/>
    <cellStyle name="Dziesietny_Invoices2001Slovakia_Book1_1_Book1_2" xfId="5677"/>
    <cellStyle name="Dziesiętny_Invoices2001Slovakia_Book1_1_Book1_2" xfId="5678"/>
    <cellStyle name="Dziesietny_Invoices2001Slovakia_Book1_1_Book1_2_Ban BTDD TDC" xfId="5679"/>
    <cellStyle name="Dziesiętny_Invoices2001Slovakia_Book1_1_Book1_2_Ban BTDD TDC" xfId="5680"/>
    <cellStyle name="Dziesietny_Invoices2001Slovakia_Book1_1_Book1_2_ke hoach dau thau 30-6-2010" xfId="5681"/>
    <cellStyle name="Dziesiętny_Invoices2001Slovakia_Book1_1_Book1_2_ke hoach dau thau 30-6-2010" xfId="5682"/>
    <cellStyle name="Dziesietny_Invoices2001Slovakia_Book1_1_Book1_2_ke hoach dau thau 30-6-2010_Kế hoạch 2013 T1-2014" xfId="5683"/>
    <cellStyle name="Dziesiętny_Invoices2001Slovakia_Book1_1_Book1_2_ke hoach dau thau 30-6-2010_KH 2012 (T3-2013)" xfId="5684"/>
    <cellStyle name="Dziesietny_Invoices2001Slovakia_Book1_1_Book1_2_ke hoach dau thau 30-6-2010_KH 2012 (T3-2013)_Kế hoạch 2013 T1-2014" xfId="5685"/>
    <cellStyle name="Dziesiętny_Invoices2001Slovakia_Book1_1_Book1_2_KH 2012 (T3-2013)" xfId="5686"/>
    <cellStyle name="Dziesietny_Invoices2001Slovakia_Book1_1_Book1_2_KH 2012 (T3-2013)_Kế hoạch 2013 T1-2014" xfId="5687"/>
    <cellStyle name="Dziesiętny_Invoices2001Slovakia_Book1_1_Book1_3" xfId="5688"/>
    <cellStyle name="Dziesietny_Invoices2001Slovakia_Book1_1_Book1_3_Kế hoạch 2013 T1-2014" xfId="5689"/>
    <cellStyle name="Dziesiętny_Invoices2001Slovakia_Book1_1_Book1_3_KH 2012 (T3-2013)" xfId="5690"/>
    <cellStyle name="Dziesietny_Invoices2001Slovakia_Book1_1_Book1_3_KH 2012 (T3-2013)_Kế hoạch 2013 T1-2014" xfId="5691"/>
    <cellStyle name="Dziesiętny_Invoices2001Slovakia_Book1_1_Book1_4" xfId="5692"/>
    <cellStyle name="Dziesietny_Invoices2001Slovakia_Book1_1_Book1_4_Kế hoạch 2013 T1-2014" xfId="5693"/>
    <cellStyle name="Dziesiętny_Invoices2001Slovakia_Book1_1_Book1_Ban BTDD TDC" xfId="5694"/>
    <cellStyle name="Dziesietny_Invoices2001Slovakia_Book1_1_Book1_Bao cao danh muc cac cong trinh tren dia ban huyen 4-2010" xfId="5695"/>
    <cellStyle name="Dziesiętny_Invoices2001Slovakia_Book1_1_Book1_Bao cao danh muc cac cong trinh tren dia ban huyen 4-2010" xfId="5696"/>
    <cellStyle name="Dziesietny_Invoices2001Slovakia_Book1_1_Book1_bieu ke hoach dau thau" xfId="5697"/>
    <cellStyle name="Dziesiętny_Invoices2001Slovakia_Book1_1_Book1_bieu ke hoach dau thau" xfId="5698"/>
    <cellStyle name="Dziesietny_Invoices2001Slovakia_Book1_1_Book1_bieu ke hoach dau thau truong mam non SKH" xfId="5699"/>
    <cellStyle name="Dziesiętny_Invoices2001Slovakia_Book1_1_Book1_bieu ke hoach dau thau truong mam non SKH" xfId="5700"/>
    <cellStyle name="Dziesietny_Invoices2001Slovakia_Book1_1_Book1_bieu ke hoach dau thau truong mam non SKH_Ban BTDD TDC" xfId="5701"/>
    <cellStyle name="Dziesiętny_Invoices2001Slovakia_Book1_1_Book1_bieu ke hoach dau thau truong mam non SKH_Ban BTDD TDC" xfId="5702"/>
    <cellStyle name="Dziesietny_Invoices2001Slovakia_Book1_1_Book1_bieu ke hoach dau thau truong mam non SKH_Kế hoạch 2013 T1-2014" xfId="5703"/>
    <cellStyle name="Dziesiętny_Invoices2001Slovakia_Book1_1_Book1_bieu ke hoach dau thau truong mam non SKH_KH 2012 (T3-2013)" xfId="5704"/>
    <cellStyle name="Dziesietny_Invoices2001Slovakia_Book1_1_Book1_bieu ke hoach dau thau truong mam non SKH_KH 2012 (T3-2013)_Kế hoạch 2013 T1-2014" xfId="5705"/>
    <cellStyle name="Dziesiętny_Invoices2001Slovakia_Book1_1_Book1_bieu ke hoach dau thau_Ban BTDD TDC" xfId="5706"/>
    <cellStyle name="Dziesietny_Invoices2001Slovakia_Book1_1_Book1_bieu ke hoach dau thau_KH 2012 (T3-2013)" xfId="5707"/>
    <cellStyle name="Dziesiętny_Invoices2001Slovakia_Book1_1_Book1_bieu ke hoach dau thau_KH 2012 (T3-2013)" xfId="5708"/>
    <cellStyle name="Dziesietny_Invoices2001Slovakia_Book1_1_Book1_bieu ke hoach dau thau_KH 2012 (T3-2013)_Kế hoạch 2013 T1-2014" xfId="5709"/>
    <cellStyle name="Dziesiętny_Invoices2001Slovakia_Book1_1_Book1_bieu tong hop lai kh von 2011 gui phong TH-KTDN" xfId="5710"/>
    <cellStyle name="Dziesietny_Invoices2001Slovakia_Book1_1_Book1_bieu tong hop lai kh von 2011 gui phong TH-KTDN_Bieu 1+3+5+6+9" xfId="5711"/>
    <cellStyle name="Dziesiętny_Invoices2001Slovakia_Book1_1_Book1_bieu tong hop lai kh von 2011 gui phong TH-KTDN_Bieu 1+3+5+6+9" xfId="5712"/>
    <cellStyle name="Dziesietny_Invoices2001Slovakia_Book1_1_Book1_bieu tong hop lai kh von 2011 gui phong TH-KTDN_Bieu 1+3+5+6+9_Kế hoạch 2013 T1-2014" xfId="5713"/>
    <cellStyle name="Dziesiętny_Invoices2001Slovakia_Book1_1_Book1_Book1" xfId="5714"/>
    <cellStyle name="Dziesietny_Invoices2001Slovakia_Book1_1_Book1_Book1_1" xfId="5715"/>
    <cellStyle name="Dziesiętny_Invoices2001Slovakia_Book1_1_Book1_Book1_1" xfId="5716"/>
    <cellStyle name="Dziesietny_Invoices2001Slovakia_Book1_1_Book1_Book1_1_Ban BTDD TDC" xfId="5717"/>
    <cellStyle name="Dziesiętny_Invoices2001Slovakia_Book1_1_Book1_Book1_1_Ban BTDD TDC" xfId="5718"/>
    <cellStyle name="Dziesietny_Invoices2001Slovakia_Book1_1_Book1_Book1_1_Kế hoạch 2013 T1-2014" xfId="5719"/>
    <cellStyle name="Dziesiętny_Invoices2001Slovakia_Book1_1_Book1_Book1_1_KH 2012 (T3-2013)" xfId="5720"/>
    <cellStyle name="Dziesietny_Invoices2001Slovakia_Book1_1_Book1_Book1_1_KH 2012 (T3-2013)_Kế hoạch 2013 T1-2014" xfId="5721"/>
    <cellStyle name="Dziesiętny_Invoices2001Slovakia_Book1_1_Book1_Book1_Ban BTDD TDC" xfId="5722"/>
    <cellStyle name="Dziesietny_Invoices2001Slovakia_Book1_1_Book1_Book1_DTTD chieng chan Tham lai 29-9-2009" xfId="5723"/>
    <cellStyle name="Dziesiętny_Invoices2001Slovakia_Book1_1_Book1_Book1_DTTD chieng chan Tham lai 29-9-2009" xfId="5724"/>
    <cellStyle name="Dziesietny_Invoices2001Slovakia_Book1_1_Book1_Book1_DTTD chieng chan Tham lai 29-9-2009_Kế hoạch 2013 T1-2014" xfId="5725"/>
    <cellStyle name="Dziesiętny_Invoices2001Slovakia_Book1_1_Book1_Book1_DTTD chieng chan Tham lai 29-9-2009_KH 2012 (T3-2013)" xfId="5726"/>
    <cellStyle name="Dziesietny_Invoices2001Slovakia_Book1_1_Book1_Book1_DTTD chieng chan Tham lai 29-9-2009_KH 2012 (T3-2013)_Kế hoạch 2013 T1-2014" xfId="5727"/>
    <cellStyle name="Dziesiętny_Invoices2001Slovakia_Book1_1_Book1_Book1_Ke hoach 2010 (theo doi 11-8-2010)" xfId="5728"/>
    <cellStyle name="Dziesietny_Invoices2001Slovakia_Book1_1_Book1_Book1_Ke hoach 2010 (theo doi 11-8-2010)_Bieu 1+3+5+6+9" xfId="5729"/>
    <cellStyle name="Dziesiętny_Invoices2001Slovakia_Book1_1_Book1_Book1_Ke hoach 2010 (theo doi 11-8-2010)_Bieu 1+3+5+6+9" xfId="5730"/>
    <cellStyle name="Dziesietny_Invoices2001Slovakia_Book1_1_Book1_Book1_Ke hoach 2010 (theo doi 11-8-2010)_Bieu 1+3+5+6+9_Kế hoạch 2013 T1-2014" xfId="5731"/>
    <cellStyle name="Dziesiętny_Invoices2001Slovakia_Book1_1_Book1_Book1_ke hoach dau thau 30-6-2010" xfId="5732"/>
    <cellStyle name="Dziesietny_Invoices2001Slovakia_Book1_1_Book1_Book1_ke hoach dau thau 30-6-2010_Bieu 1+3+5+6+9" xfId="5733"/>
    <cellStyle name="Dziesiętny_Invoices2001Slovakia_Book1_1_Book1_Book1_ke hoach dau thau 30-6-2010_Bieu 1+3+5+6+9" xfId="5734"/>
    <cellStyle name="Dziesietny_Invoices2001Slovakia_Book1_1_Book1_Book1_ke hoach dau thau 30-6-2010_Bieu 1+3+5+6+9_Kế hoạch 2013 T1-2014" xfId="5735"/>
    <cellStyle name="Dziesiętny_Invoices2001Slovakia_Book1_1_Book1_Book1_KQXS" xfId="5736"/>
    <cellStyle name="Dziesietny_Invoices2001Slovakia_Book1_1_Book1_Copy of KH PHAN BO VON ĐỐI ỨNG NAM 2011 (30 TY phuong án gop WB)" xfId="5737"/>
    <cellStyle name="Dziesiętny_Invoices2001Slovakia_Book1_1_Book1_Copy of KH PHAN BO VON ĐỐI ỨNG NAM 2011 (30 TY phuong án gop WB)" xfId="5738"/>
    <cellStyle name="Dziesietny_Invoices2001Slovakia_Book1_1_Book1_Copy of KH PHAN BO VON ĐỐI ỨNG NAM 2011 (30 TY phuong án gop WB)_Ban BTDD TDC" xfId="5739"/>
    <cellStyle name="Dziesiętny_Invoices2001Slovakia_Book1_1_Book1_Copy of KH PHAN BO VON ĐỐI ỨNG NAM 2011 (30 TY phuong án gop WB)_Ban BTDD TDC" xfId="5740"/>
    <cellStyle name="Dziesietny_Invoices2001Slovakia_Book1_1_Book1_Copy of KH PHAN BO VON ĐỐI ỨNG NAM 2011 (30 TY phuong án gop WB)_Bieu 1+3+5+6+9" xfId="5741"/>
    <cellStyle name="Dziesiętny_Invoices2001Slovakia_Book1_1_Book1_Copy of KH PHAN BO VON ĐỐI ỨNG NAM 2011 (30 TY phuong án gop WB)_Bieu 1+3+5+6+9" xfId="5742"/>
    <cellStyle name="Dziesietny_Invoices2001Slovakia_Book1_1_Book1_Copy of KH PHAN BO VON ĐỐI ỨNG NAM 2011 (30 TY phuong án gop WB)_Bieu 1+3+5+6+9_Kế hoạch 2013 T1-2014" xfId="5743"/>
    <cellStyle name="Dziesiętny_Invoices2001Slovakia_Book1_1_Book1_DTTD chieng chan Tham lai 29-9-2009" xfId="5744"/>
    <cellStyle name="Dziesietny_Invoices2001Slovakia_Book1_1_Book1_DTTD chieng chan Tham lai 29-9-2009_Bieu 1+3+5+6+9" xfId="5745"/>
    <cellStyle name="Dziesiętny_Invoices2001Slovakia_Book1_1_Book1_DTTD chieng chan Tham lai 29-9-2009_Bieu 1+3+5+6+9" xfId="5746"/>
    <cellStyle name="Dziesietny_Invoices2001Slovakia_Book1_1_Book1_DTTD chieng chan Tham lai 29-9-2009_Bieu 1+3+5+6+9_Kế hoạch 2013 T1-2014" xfId="5747"/>
    <cellStyle name="Dziesiętny_Invoices2001Slovakia_Book1_1_Book1_Du toan nuoc San Thang (GD2)" xfId="5748"/>
    <cellStyle name="Dziesietny_Invoices2001Slovakia_Book1_1_Book1_Du toan nuoc San Thang (GD2)_Kế hoạch 2013 T1-2014" xfId="5749"/>
    <cellStyle name="Dziesiętny_Invoices2001Slovakia_Book1_1_Book1_Du toan nuoc San Thang (GD2)_KH 2012 (T3-2013)" xfId="5750"/>
    <cellStyle name="Dziesietny_Invoices2001Slovakia_Book1_1_Book1_Du toan nuoc San Thang (GD2)_KH 2012 (T3-2013)_Kế hoạch 2013 T1-2014" xfId="5751"/>
    <cellStyle name="Dziesiętny_Invoices2001Slovakia_Book1_1_Book1_Ke hoach 2010 (theo doi 11-8-2010)" xfId="5752"/>
    <cellStyle name="Dziesietny_Invoices2001Slovakia_Book1_1_Book1_Ke hoach 2010 (theo doi 11-8-2010)_Kế hoạch 2013 T1-2014" xfId="5753"/>
    <cellStyle name="Dziesiętny_Invoices2001Slovakia_Book1_1_Book1_Ke hoach 2010 (theo doi 11-8-2010)_KH 2012 (T3-2013)" xfId="5754"/>
    <cellStyle name="Dziesietny_Invoices2001Slovakia_Book1_1_Book1_Ke hoach 2010 (theo doi 11-8-2010)_KH 2012 (T3-2013)_Kế hoạch 2013 T1-2014" xfId="5755"/>
    <cellStyle name="Dziesiętny_Invoices2001Slovakia_Book1_1_Book1_ke hoach dau thau 30-6-2010" xfId="5756"/>
    <cellStyle name="Dziesietny_Invoices2001Slovakia_Book1_1_Book1_ke hoach dau thau 30-6-2010_Kế hoạch 2013 T1-2014" xfId="5757"/>
    <cellStyle name="Dziesiętny_Invoices2001Slovakia_Book1_1_Book1_ke hoach dau thau 30-6-2010_KH 2012 (T3-2013)" xfId="5758"/>
    <cellStyle name="Dziesietny_Invoices2001Slovakia_Book1_1_Book1_ke hoach dau thau 30-6-2010_KH 2012 (T3-2013)_Kế hoạch 2013 T1-2014" xfId="5759"/>
    <cellStyle name="Dziesiętny_Invoices2001Slovakia_Book1_1_Book1_KQXS" xfId="5760"/>
    <cellStyle name="Dziesietny_Invoices2001Slovakia_Book1_1_Book1_tien luong" xfId="5761"/>
    <cellStyle name="Dziesiętny_Invoices2001Slovakia_Book1_1_Book1_tien luong" xfId="5762"/>
    <cellStyle name="Dziesietny_Invoices2001Slovakia_Book1_1_Book1_Tien luong chuan 01" xfId="5763"/>
    <cellStyle name="Dziesiętny_Invoices2001Slovakia_Book1_1_Book1_Tien luong chuan 01" xfId="5764"/>
    <cellStyle name="Dziesietny_Invoices2001Slovakia_Book1_1_Book1_tinh toan hoang ha" xfId="5765"/>
    <cellStyle name="Dziesiętny_Invoices2001Slovakia_Book1_1_Book1_tinh toan hoang ha" xfId="5766"/>
    <cellStyle name="Dziesietny_Invoices2001Slovakia_Book1_1_Book1_tinh toan hoang ha_Ban BTDD TDC" xfId="5767"/>
    <cellStyle name="Dziesiętny_Invoices2001Slovakia_Book1_1_Book1_tinh toan hoang ha_Ban BTDD TDC" xfId="5768"/>
    <cellStyle name="Dziesietny_Invoices2001Slovakia_Book1_1_Book1_tinh toan hoang ha_Kế hoạch 2013 T1-2014" xfId="5769"/>
    <cellStyle name="Dziesiętny_Invoices2001Slovakia_Book1_1_Book1_tinh toan hoang ha_KH 2012 (T3-2013)" xfId="5770"/>
    <cellStyle name="Dziesietny_Invoices2001Slovakia_Book1_1_Book1_tinh toan hoang ha_KH 2012 (T3-2013)_Kế hoạch 2013 T1-2014" xfId="5771"/>
    <cellStyle name="Dziesiętny_Invoices2001Slovakia_Book1_1_Book1_Tong von ĐTPT" xfId="5772"/>
    <cellStyle name="Dziesietny_Invoices2001Slovakia_Book1_1_Book1_Tong von ĐTPT_Kế hoạch 2013 T1-2014" xfId="5773"/>
    <cellStyle name="Dziesiętny_Invoices2001Slovakia_Book1_1_Book1_Tong von ĐTPT_KH 2012 (T3-2013)" xfId="5774"/>
    <cellStyle name="Dziesietny_Invoices2001Slovakia_Book1_1_Book1_Tong von ĐTPT_KH 2012 (T3-2013)_Kế hoạch 2013 T1-2014" xfId="5775"/>
    <cellStyle name="Dziesiętny_Invoices2001Slovakia_Book1_1_Copy of KH PHAN BO VON ĐỐI ỨNG NAM 2011 (30 TY phuong án gop WB)" xfId="5776"/>
    <cellStyle name="Dziesietny_Invoices2001Slovakia_Book1_1_Copy of KH PHAN BO VON ĐỐI ỨNG NAM 2011 (30 TY phuong án gop WB)_Bieu 1+3+5+6+9" xfId="5777"/>
    <cellStyle name="Dziesiętny_Invoices2001Slovakia_Book1_1_Copy of KH PHAN BO VON ĐỐI ỨNG NAM 2011 (30 TY phuong án gop WB)_Bieu 1+3+5+6+9" xfId="5778"/>
    <cellStyle name="Dziesietny_Invoices2001Slovakia_Book1_1_Copy of KH PHAN BO VON ĐỐI ỨNG NAM 2011 (30 TY phuong án gop WB)_Bieu 1+3+5+6+9_Kế hoạch 2013 T1-2014" xfId="5779"/>
    <cellStyle name="Dziesiętny_Invoices2001Slovakia_Book1_1_Danh Mục KCM trinh BKH 2011 (BS 30A)" xfId="5780"/>
    <cellStyle name="Dziesietny_Invoices2001Slovakia_Book1_1_Danh Mục KCM trinh BKH 2011(20-8)" xfId="5781"/>
    <cellStyle name="Dziesiętny_Invoices2001Slovakia_Book1_1_Danh Mục KCM trinh BKH 2011(20-8)" xfId="5782"/>
    <cellStyle name="Dziesietny_Invoices2001Slovakia_Book1_1_Danh Mục KCM trinh BKH 2011(20-8)_Kế hoạch 2013 T1-2014" xfId="5783"/>
    <cellStyle name="Dziesiętny_Invoices2001Slovakia_Book1_1_Danh Mục KCM trinh BKH 2011(20-8)_KH 2012 (T3-2013)" xfId="5784"/>
    <cellStyle name="Dziesietny_Invoices2001Slovakia_Book1_1_Danh Mục KCM trinh BKH 2011(20-8)_KH 2012 (T3-2013)_Kế hoạch 2013 T1-2014" xfId="5785"/>
    <cellStyle name="Dziesiętny_Invoices2001Slovakia_Book1_1_DTTD chieng chan Tham lai 29-9-2009" xfId="5786"/>
    <cellStyle name="Dziesietny_Invoices2001Slovakia_Book1_1_DTTD chieng chan Tham lai 29-9-2009_Bieu 1+3+5+6+9" xfId="5787"/>
    <cellStyle name="Dziesiętny_Invoices2001Slovakia_Book1_1_DTTD chieng chan Tham lai 29-9-2009_Bieu 1+3+5+6+9" xfId="5788"/>
    <cellStyle name="Dziesietny_Invoices2001Slovakia_Book1_1_DTTD chieng chan Tham lai 29-9-2009_Bieu 1+3+5+6+9_Kế hoạch 2013 T1-2014" xfId="5789"/>
    <cellStyle name="Dziesiętny_Invoices2001Slovakia_Book1_1_Du toan nuoc San Thang (GD2)" xfId="5790"/>
    <cellStyle name="Dziesietny_Invoices2001Slovakia_Book1_1_Du toan nuoc San Thang (GD2)_Kế hoạch 2013 T1-2014" xfId="5791"/>
    <cellStyle name="Dziesiętny_Invoices2001Slovakia_Book1_1_Du toan nuoc San Thang (GD2)_KH 2012 (T3-2013)" xfId="5792"/>
    <cellStyle name="Dziesietny_Invoices2001Slovakia_Book1_1_Du toan nuoc San Thang (GD2)_KH 2012 (T3-2013)_Kế hoạch 2013 T1-2014" xfId="5793"/>
    <cellStyle name="Dziesiętny_Invoices2001Slovakia_Book1_1_Ke hoach 2010 (theo doi 11-8-2010)" xfId="5794"/>
    <cellStyle name="Dziesietny_Invoices2001Slovakia_Book1_1_Ke hoach 2010 (theo doi 11-8-2010)_Kế hoạch 2013 T1-2014" xfId="5795"/>
    <cellStyle name="Dziesiętny_Invoices2001Slovakia_Book1_1_Ke hoach 2010 (theo doi 11-8-2010)_KH 2012 (T3-2013)" xfId="5796"/>
    <cellStyle name="Dziesietny_Invoices2001Slovakia_Book1_1_Ke hoach 2010 (theo doi 11-8-2010)_KH 2012 (T3-2013)_Kế hoạch 2013 T1-2014" xfId="5797"/>
    <cellStyle name="Dziesiętny_Invoices2001Slovakia_Book1_1_Ke hoach 2010 ngay 31-01" xfId="5798"/>
    <cellStyle name="Dziesietny_Invoices2001Slovakia_Book1_1_Ke hoach 2010 ngay 31-01_Kế hoạch 2013 T1-2014" xfId="5799"/>
    <cellStyle name="Dziesiętny_Invoices2001Slovakia_Book1_1_Ke hoach 2010 ngay 31-01_KH 2012 (T3-2013)" xfId="5800"/>
    <cellStyle name="Dziesietny_Invoices2001Slovakia_Book1_1_Ke hoach 2010 ngay 31-01_KH 2012 (T3-2013)_Kế hoạch 2013 T1-2014" xfId="5801"/>
    <cellStyle name="Dziesiętny_Invoices2001Slovakia_Book1_1_ke hoach dau thau 30-6-2010" xfId="5802"/>
    <cellStyle name="Dziesietny_Invoices2001Slovakia_Book1_1_ke hoach dau thau 30-6-2010_Kế hoạch 2013 T1-2014" xfId="5803"/>
    <cellStyle name="Dziesiętny_Invoices2001Slovakia_Book1_1_ke hoach dau thau 30-6-2010_KH 2012 (T3-2013)" xfId="5804"/>
    <cellStyle name="Dziesietny_Invoices2001Slovakia_Book1_1_ke hoach dau thau 30-6-2010_KH 2012 (T3-2013)_Kế hoạch 2013 T1-2014" xfId="5805"/>
    <cellStyle name="Dziesiętny_Invoices2001Slovakia_Book1_1_KQXS" xfId="5806"/>
    <cellStyle name="Dziesietny_Invoices2001Slovakia_Book1_1_Tien do PTH nam 2011_Kế hoạch 2013 T1-2014" xfId="5807"/>
    <cellStyle name="Dziesiętny_Invoices2001Slovakia_Book1_1_Tien do PTH nam 2011_KH 2012 (T3-2013)" xfId="5808"/>
    <cellStyle name="Dziesietny_Invoices2001Slovakia_Book1_1_Tien do PTH nam 2011_KH 2012 (T3-2013)_Kế hoạch 2013 T1-2014" xfId="5809"/>
    <cellStyle name="Dziesiętny_Invoices2001Slovakia_Book1_1_tien luong" xfId="5810"/>
    <cellStyle name="Dziesietny_Invoices2001Slovakia_Book1_1_Tien luong chuan 01" xfId="5811"/>
    <cellStyle name="Dziesiętny_Invoices2001Slovakia_Book1_1_Tien luong chuan 01" xfId="5812"/>
    <cellStyle name="Dziesietny_Invoices2001Slovakia_Book1_1_tinh toan hoang ha" xfId="5813"/>
    <cellStyle name="Dziesiętny_Invoices2001Slovakia_Book1_1_tinh toan hoang ha" xfId="5814"/>
    <cellStyle name="Dziesietny_Invoices2001Slovakia_Book1_1_tinh toan hoang ha_Ban BTDD TDC" xfId="5815"/>
    <cellStyle name="Dziesiętny_Invoices2001Slovakia_Book1_1_tinh toan hoang ha_Ban BTDD TDC" xfId="5816"/>
    <cellStyle name="Dziesietny_Invoices2001Slovakia_Book1_1_tinh toan hoang ha_Kế hoạch 2013 T1-2014" xfId="5817"/>
    <cellStyle name="Dziesiętny_Invoices2001Slovakia_Book1_1_tinh toan hoang ha_KH 2012 (T3-2013)" xfId="5818"/>
    <cellStyle name="Dziesietny_Invoices2001Slovakia_Book1_1_tinh toan hoang ha_KH 2012 (T3-2013)_Kế hoạch 2013 T1-2014" xfId="5819"/>
    <cellStyle name="Dziesiętny_Invoices2001Slovakia_Book1_1_Tong von ĐTPT" xfId="5820"/>
    <cellStyle name="Dziesietny_Invoices2001Slovakia_Book1_1_Tong von ĐTPT_Kế hoạch 2013 T1-2014" xfId="5821"/>
    <cellStyle name="Dziesiętny_Invoices2001Slovakia_Book1_1_Tong von ĐTPT_KH 2012 (T3-2013)" xfId="5822"/>
    <cellStyle name="Dziesietny_Invoices2001Slovakia_Book1_1_Tong von ĐTPT_KH 2012 (T3-2013)_Kế hoạch 2013 T1-2014" xfId="5823"/>
    <cellStyle name="Dziesiętny_Invoices2001Slovakia_Book1_2" xfId="5824"/>
    <cellStyle name="Dziesietny_Invoices2001Slovakia_Book1_2_bieu ke hoach dau thau" xfId="5825"/>
    <cellStyle name="Dziesiętny_Invoices2001Slovakia_Book1_2_bieu ke hoach dau thau" xfId="5826"/>
    <cellStyle name="Dziesietny_Invoices2001Slovakia_Book1_2_bieu ke hoach dau thau truong mam non SKH" xfId="5827"/>
    <cellStyle name="Dziesiętny_Invoices2001Slovakia_Book1_2_bieu ke hoach dau thau truong mam non SKH" xfId="5828"/>
    <cellStyle name="Dziesietny_Invoices2001Slovakia_Book1_2_bieu ke hoach dau thau truong mam non SKH_Ban BTDD TDC" xfId="5829"/>
    <cellStyle name="Dziesiętny_Invoices2001Slovakia_Book1_2_bieu ke hoach dau thau truong mam non SKH_Ban BTDD TDC" xfId="5830"/>
    <cellStyle name="Dziesietny_Invoices2001Slovakia_Book1_2_bieu ke hoach dau thau truong mam non SKH_Kế hoạch 2013 T1-2014" xfId="5831"/>
    <cellStyle name="Dziesiętny_Invoices2001Slovakia_Book1_2_bieu ke hoach dau thau truong mam non SKH_KH 2012 (T3-2013)" xfId="5832"/>
    <cellStyle name="Dziesietny_Invoices2001Slovakia_Book1_2_bieu ke hoach dau thau truong mam non SKH_KH 2012 (T3-2013)_Kế hoạch 2013 T1-2014" xfId="5833"/>
    <cellStyle name="Dziesiętny_Invoices2001Slovakia_Book1_2_bieu ke hoach dau thau_Ban BTDD TDC" xfId="5834"/>
    <cellStyle name="Dziesietny_Invoices2001Slovakia_Book1_2_bieu ke hoach dau thau_KH 2012 (T3-2013)" xfId="5835"/>
    <cellStyle name="Dziesiętny_Invoices2001Slovakia_Book1_2_bieu ke hoach dau thau_KH 2012 (T3-2013)" xfId="5836"/>
    <cellStyle name="Dziesietny_Invoices2001Slovakia_Book1_2_bieu ke hoach dau thau_KH 2012 (T3-2013)_Kế hoạch 2013 T1-2014" xfId="5837"/>
    <cellStyle name="Dziesiętny_Invoices2001Slovakia_Book1_2_bieu tong hop lai kh von 2011 gui phong TH-KTDN" xfId="5838"/>
    <cellStyle name="Dziesietny_Invoices2001Slovakia_Book1_2_bieu tong hop lai kh von 2011 gui phong TH-KTDN_Bieu 1+3+5+6+9" xfId="5839"/>
    <cellStyle name="Dziesiętny_Invoices2001Slovakia_Book1_2_bieu tong hop lai kh von 2011 gui phong TH-KTDN_Bieu 1+3+5+6+9" xfId="5840"/>
    <cellStyle name="Dziesietny_Invoices2001Slovakia_Book1_2_bieu tong hop lai kh von 2011 gui phong TH-KTDN_Bieu 1+3+5+6+9_Kế hoạch 2013 T1-2014" xfId="5841"/>
    <cellStyle name="Dziesiętny_Invoices2001Slovakia_Book1_2_Book1" xfId="5842"/>
    <cellStyle name="Dziesietny_Invoices2001Slovakia_Book1_2_Book1_1" xfId="5843"/>
    <cellStyle name="Dziesiętny_Invoices2001Slovakia_Book1_2_Book1_1" xfId="5844"/>
    <cellStyle name="Dziesietny_Invoices2001Slovakia_Book1_2_Book1_1_Ban BTDD TDC" xfId="5845"/>
    <cellStyle name="Dziesiętny_Invoices2001Slovakia_Book1_2_Book1_1_Ban BTDD TDC" xfId="5846"/>
    <cellStyle name="Dziesietny_Invoices2001Slovakia_Book1_2_Book1_1_Kế hoạch 2013 T1-2014" xfId="5847"/>
    <cellStyle name="Dziesiętny_Invoices2001Slovakia_Book1_2_Book1_1_KH 2012 (T3-2013)" xfId="5848"/>
    <cellStyle name="Dziesietny_Invoices2001Slovakia_Book1_2_Book1_1_KH 2012 (T3-2013)_Kế hoạch 2013 T1-2014" xfId="5849"/>
    <cellStyle name="Dziesiętny_Invoices2001Slovakia_Book1_2_Book1_Ban BTDD TDC" xfId="5850"/>
    <cellStyle name="Dziesietny_Invoices2001Slovakia_Book1_2_Book1_Ke hoach 2010 (theo doi 11-8-2010)" xfId="5851"/>
    <cellStyle name="Dziesiętny_Invoices2001Slovakia_Book1_2_Book1_Ke hoach 2010 (theo doi 11-8-2010)" xfId="5852"/>
    <cellStyle name="Dziesietny_Invoices2001Slovakia_Book1_2_Book1_Ke hoach 2010 (theo doi 11-8-2010)_Bieu 1+3+5+6+9" xfId="5853"/>
    <cellStyle name="Dziesiętny_Invoices2001Slovakia_Book1_2_Book1_Ke hoach 2010 (theo doi 11-8-2010)_Bieu 1+3+5+6+9" xfId="5854"/>
    <cellStyle name="Dziesietny_Invoices2001Slovakia_Book1_2_Book1_Ke hoach 2010 (theo doi 11-8-2010)_Bieu 1+3+5+6+9_Kế hoạch 2013 T1-2014" xfId="5855"/>
    <cellStyle name="Dziesiętny_Invoices2001Slovakia_Book1_2_Book1_ke hoach dau thau 30-6-2010" xfId="5856"/>
    <cellStyle name="Dziesietny_Invoices2001Slovakia_Book1_2_Book1_ke hoach dau thau 30-6-2010_Bieu 1+3+5+6+9" xfId="5857"/>
    <cellStyle name="Dziesiętny_Invoices2001Slovakia_Book1_2_Book1_ke hoach dau thau 30-6-2010_Bieu 1+3+5+6+9" xfId="5858"/>
    <cellStyle name="Dziesietny_Invoices2001Slovakia_Book1_2_Book1_ke hoach dau thau 30-6-2010_Bieu 1+3+5+6+9_Kế hoạch 2013 T1-2014" xfId="5859"/>
    <cellStyle name="Dziesiętny_Invoices2001Slovakia_Book1_2_Book1_KH 2012 (T3-2013)" xfId="5860"/>
    <cellStyle name="Dziesietny_Invoices2001Slovakia_Book1_2_Book1_KH 2012 (T3-2013)_Kế hoạch 2013 T1-2014" xfId="5861"/>
    <cellStyle name="Dziesiętny_Invoices2001Slovakia_Book1_2_Book1_VB Di den 2013" xfId="5862"/>
    <cellStyle name="Dziesietny_Invoices2001Slovakia_Book1_2_Copy of KH PHAN BO VON ĐỐI ỨNG NAM 2011 (30 TY phuong án gop WB)" xfId="5863"/>
    <cellStyle name="Dziesiętny_Invoices2001Slovakia_Book1_2_Copy of KH PHAN BO VON ĐỐI ỨNG NAM 2011 (30 TY phuong án gop WB)" xfId="5864"/>
    <cellStyle name="Dziesietny_Invoices2001Slovakia_Book1_2_Copy of KH PHAN BO VON ĐỐI ỨNG NAM 2011 (30 TY phuong án gop WB)_Ban BTDD TDC" xfId="5865"/>
    <cellStyle name="Dziesiętny_Invoices2001Slovakia_Book1_2_Copy of KH PHAN BO VON ĐỐI ỨNG NAM 2011 (30 TY phuong án gop WB)_Ban BTDD TDC" xfId="5866"/>
    <cellStyle name="Dziesietny_Invoices2001Slovakia_Book1_2_Copy of KH PHAN BO VON ĐỐI ỨNG NAM 2011 (30 TY phuong án gop WB)_Bieu 1+3+5+6+9" xfId="5867"/>
    <cellStyle name="Dziesiętny_Invoices2001Slovakia_Book1_2_Copy of KH PHAN BO VON ĐỐI ỨNG NAM 2011 (30 TY phuong án gop WB)_Bieu 1+3+5+6+9" xfId="5868"/>
    <cellStyle name="Dziesietny_Invoices2001Slovakia_Book1_2_Copy of KH PHAN BO VON ĐỐI ỨNG NAM 2011 (30 TY phuong án gop WB)_Bieu 1+3+5+6+9_Kế hoạch 2013 T1-2014" xfId="5869"/>
    <cellStyle name="Dziesiętny_Invoices2001Slovakia_Book1_2_Danh Mục KCM trinh BKH 2011 (BS 30A)" xfId="5870"/>
    <cellStyle name="Dziesietny_Invoices2001Slovakia_Book1_2_Danh Mục KCM trinh BKH 2011(20-8)" xfId="5871"/>
    <cellStyle name="Dziesiętny_Invoices2001Slovakia_Book1_2_Danh Mục KCM trinh BKH 2011(20-8)" xfId="5872"/>
    <cellStyle name="Dziesietny_Invoices2001Slovakia_Book1_2_Danh Mục KCM trinh BKH 2011(20-8)_Kế hoạch 2013 T1-2014" xfId="5873"/>
    <cellStyle name="Dziesiętny_Invoices2001Slovakia_Book1_2_Danh Mục KCM trinh BKH 2011(20-8)_KH 2012 (T3-2013)" xfId="5874"/>
    <cellStyle name="Dziesietny_Invoices2001Slovakia_Book1_2_Danh Mục KCM trinh BKH 2011(20-8)_KH 2012 (T3-2013)_Kế hoạch 2013 T1-2014" xfId="5875"/>
    <cellStyle name="Dziesiętny_Invoices2001Slovakia_Book1_2_DTTD chieng chan Tham lai 29-9-2009" xfId="5876"/>
    <cellStyle name="Dziesietny_Invoices2001Slovakia_Book1_2_DTTD chieng chan Tham lai 29-9-2009_Bieu 1+3+5+6+9" xfId="5877"/>
    <cellStyle name="Dziesiętny_Invoices2001Slovakia_Book1_2_DTTD chieng chan Tham lai 29-9-2009_Bieu 1+3+5+6+9" xfId="5878"/>
    <cellStyle name="Dziesietny_Invoices2001Slovakia_Book1_2_DTTD chieng chan Tham lai 29-9-2009_Bieu 1+3+5+6+9_Kế hoạch 2013 T1-2014" xfId="5879"/>
    <cellStyle name="Dziesiętny_Invoices2001Slovakia_Book1_2_Du toan nuoc San Thang (GD2)" xfId="5880"/>
    <cellStyle name="Dziesietny_Invoices2001Slovakia_Book1_2_Du toan nuoc San Thang (GD2)_Kế hoạch 2013 T1-2014" xfId="5881"/>
    <cellStyle name="Dziesiętny_Invoices2001Slovakia_Book1_2_Du toan nuoc San Thang (GD2)_KH 2012 (T3-2013)" xfId="5882"/>
    <cellStyle name="Dziesietny_Invoices2001Slovakia_Book1_2_Du toan nuoc San Thang (GD2)_KH 2012 (T3-2013)_Kế hoạch 2013 T1-2014" xfId="5883"/>
    <cellStyle name="Dziesiętny_Invoices2001Slovakia_Book1_2_Ke hoach 2010 (theo doi 11-8-2010)" xfId="5884"/>
    <cellStyle name="Dziesietny_Invoices2001Slovakia_Book1_2_Ke hoach 2010 (theo doi 11-8-2010)_Kế hoạch 2013 T1-2014" xfId="5885"/>
    <cellStyle name="Dziesiętny_Invoices2001Slovakia_Book1_2_Ke hoach 2010 (theo doi 11-8-2010)_KH 2012 (T3-2013)" xfId="5886"/>
    <cellStyle name="Dziesietny_Invoices2001Slovakia_Book1_2_Ke hoach 2010 (theo doi 11-8-2010)_KH 2012 (T3-2013)_Kế hoạch 2013 T1-2014" xfId="5887"/>
    <cellStyle name="Dziesiętny_Invoices2001Slovakia_Book1_2_Ke hoach 2010 ngay 31-01" xfId="5888"/>
    <cellStyle name="Dziesietny_Invoices2001Slovakia_Book1_2_Ke hoach 2010 ngay 31-01_Kế hoạch 2013 T1-2014" xfId="5889"/>
    <cellStyle name="Dziesiętny_Invoices2001Slovakia_Book1_2_Ke hoach 2010 ngay 31-01_KH 2012 (T3-2013)" xfId="5890"/>
    <cellStyle name="Dziesietny_Invoices2001Slovakia_Book1_2_Ke hoach 2010 ngay 31-01_KH 2012 (T3-2013)_Kế hoạch 2013 T1-2014" xfId="5891"/>
    <cellStyle name="Dziesiętny_Invoices2001Slovakia_Book1_2_ke hoach dau thau 30-6-2010" xfId="5892"/>
    <cellStyle name="Dziesietny_Invoices2001Slovakia_Book1_2_ke hoach dau thau 30-6-2010_Kế hoạch 2013 T1-2014" xfId="5893"/>
    <cellStyle name="Dziesiętny_Invoices2001Slovakia_Book1_2_ke hoach dau thau 30-6-2010_KH 2012 (T3-2013)" xfId="5894"/>
    <cellStyle name="Dziesietny_Invoices2001Slovakia_Book1_2_ke hoach dau thau 30-6-2010_KH 2012 (T3-2013)_Kế hoạch 2013 T1-2014" xfId="5895"/>
    <cellStyle name="Dziesiętny_Invoices2001Slovakia_Book1_2_KQXS" xfId="5896"/>
    <cellStyle name="Dziesietny_Invoices2001Slovakia_Book1_2_Tien do PTH nam 2011_Kế hoạch 2013 T1-2014" xfId="5897"/>
    <cellStyle name="Dziesiętny_Invoices2001Slovakia_Book1_2_Tien do PTH nam 2011_KH 2012 (T3-2013)" xfId="5898"/>
    <cellStyle name="Dziesietny_Invoices2001Slovakia_Book1_2_Tien do PTH nam 2011_KH 2012 (T3-2013)_Kế hoạch 2013 T1-2014" xfId="5899"/>
    <cellStyle name="Dziesiętny_Invoices2001Slovakia_Book1_2_tinh toan hoang ha" xfId="5900"/>
    <cellStyle name="Dziesietny_Invoices2001Slovakia_Book1_2_tinh toan hoang ha_Kế hoạch 2013 T1-2014" xfId="5901"/>
    <cellStyle name="Dziesiętny_Invoices2001Slovakia_Book1_2_tinh toan hoang ha_KH 2012 (T3-2013)" xfId="5902"/>
    <cellStyle name="Dziesietny_Invoices2001Slovakia_Book1_2_tinh toan hoang ha_KH 2012 (T3-2013)_Kế hoạch 2013 T1-2014" xfId="5903"/>
    <cellStyle name="Dziesiętny_Invoices2001Slovakia_Book1_2_Tong von ĐTPT" xfId="5904"/>
    <cellStyle name="Dziesietny_Invoices2001Slovakia_Book1_2_Tong von ĐTPT_Kế hoạch 2013 T1-2014" xfId="5905"/>
    <cellStyle name="Dziesiętny_Invoices2001Slovakia_Book1_2_Tong von ĐTPT_KH 2012 (T3-2013)" xfId="5906"/>
    <cellStyle name="Dziesietny_Invoices2001Slovakia_Book1_2_Tong von ĐTPT_KH 2012 (T3-2013)_Kế hoạch 2013 T1-2014" xfId="5907"/>
    <cellStyle name="Dziesiętny_Invoices2001Slovakia_Book1_3" xfId="5908"/>
    <cellStyle name="Dziesietny_Invoices2001Slovakia_Book1_3_Kế hoạch 2013 T1-2014" xfId="5909"/>
    <cellStyle name="Dziesiętny_Invoices2001Slovakia_Book1_3_KH 2012 (T3-2013)" xfId="5910"/>
    <cellStyle name="Dziesietny_Invoices2001Slovakia_Book1_3_KH 2012 (T3-2013)_Kế hoạch 2013 T1-2014" xfId="5911"/>
    <cellStyle name="Dziesiętny_Invoices2001Slovakia_Book1_Ban BTDD TDC" xfId="5912"/>
    <cellStyle name="Dziesietny_Invoices2001Slovakia_Book1_Bao cao 9 thang  XDCB" xfId="5913"/>
    <cellStyle name="Dziesiętny_Invoices2001Slovakia_Book1_BC BTC T12- CSHT" xfId="5914"/>
    <cellStyle name="Dziesietny_Invoices2001Slovakia_Book1_Kế hoạch 2013 T1-2014" xfId="5915"/>
    <cellStyle name="Dziesiętny_Invoices2001Slovakia_Book1_KH 2012 (T3-2013)" xfId="5916"/>
    <cellStyle name="Dziesietny_Invoices2001Slovakia_Book1_NQ30A-IN 20-10" xfId="5917"/>
    <cellStyle name="Dziesiętny_Invoices2001Slovakia_Book1_Tong hop Cac tuyen(9-1-06)_bieu tong hop lai kh von 2011 gui phong TH-KTDN" xfId="5918"/>
    <cellStyle name="Dziesietny_Invoices2001Slovakia_Book1_Tong hop Cac tuyen(9-1-06)_bieu tong hop lai kh von 2011 gui phong TH-KTDN_Ban BTDD TDC" xfId="5919"/>
    <cellStyle name="Dziesiętny_Invoices2001Slovakia_Book1_Tong hop Cac tuyen(9-1-06)_bieu tong hop lai kh von 2011 gui phong TH-KTDN_Ban BTDD TDC" xfId="5920"/>
    <cellStyle name="Dziesietny_Invoices2001Slovakia_Book1_Tong hop Cac tuyen(9-1-06)_bieu tong hop lai kh von 2011 gui phong TH-KTDN_Kế hoạch 2013 T1-2014" xfId="5921"/>
    <cellStyle name="Dziesiętny_Invoices2001Slovakia_Book1_Tong hop Cac tuyen(9-1-06)_bieu tong hop lai kh von 2011 gui phong TH-KTDN_KH 2012 (T3-2013)" xfId="5922"/>
    <cellStyle name="Dziesietny_Invoices2001Slovakia_Book1_Tong hop Cac tuyen(9-1-06)_bieu tong hop lai kh von 2011 gui phong TH-KTDN_KH 2012 (T3-2013)_Kế hoạch 2013 T1-2014" xfId="5923"/>
    <cellStyle name="Dziesiętny_Invoices2001Slovakia_Book1_Tong hop Cac tuyen(9-1-06)_Copy of KH PHAN BO VON ĐỐI ỨNG NAM 2011 (30 TY phuong án gop WB)" xfId="5924"/>
    <cellStyle name="Dziesietny_Invoices2001Slovakia_Book1_Tong hop Cac tuyen(9-1-06)_Copy of KH PHAN BO VON ĐỐI ỨNG NAM 2011 (30 TY phuong án gop WB)_Kế hoạch 2013 T1-2014" xfId="5925"/>
    <cellStyle name="Dziesiętny_Invoices2001Slovakia_Book1_Tong hop Cac tuyen(9-1-06)_Copy of KH PHAN BO VON ĐỐI ỨNG NAM 2011 (30 TY phuong án gop WB)_KH 2012 (T3-2013)" xfId="5926"/>
    <cellStyle name="Dziesietny_Invoices2001Slovakia_Book1_Tong hop Cac tuyen(9-1-06)_Copy of KH PHAN BO VON ĐỐI ỨNG NAM 2011 (30 TY phuong án gop WB)_KH 2012 (T3-2013)_Kế hoạch 2013 T1-2014" xfId="5927"/>
    <cellStyle name="Dziesiętny_Invoices2001Slovakia_Book1_Tong hop Cac tuyen(9-1-06)_FILE THANH TOAN" xfId="5928"/>
    <cellStyle name="Dziesietny_Invoices2001Slovakia_Book1_Tong hop Cac tuyen(9-1-06)_HT Di Chuyen" xfId="5929"/>
    <cellStyle name="Dziesiętny_Invoices2001Slovakia_Book1_Tong hop Cac tuyen(9-1-06)_HT Di Chuyen" xfId="5930"/>
    <cellStyle name="Dziesietny_Invoices2001Slovakia_Book1_Tong hop Cac tuyen(9-1-06)_ht Mo ma" xfId="5931"/>
    <cellStyle name="Dziesiętny_Invoices2001Slovakia_Book1_Tong hop Cac tuyen(9-1-06)_ht Mo ma" xfId="5932"/>
    <cellStyle name="Dziesietny_Invoices2001Slovakia_Book1_Tong hop Cac tuyen(9-1-06)_Ke hoach 2010 (theo doi 11-8-2010)" xfId="5933"/>
    <cellStyle name="Dziesiętny_Invoices2001Slovakia_Book1_Tong hop Cac tuyen(9-1-06)_Ke hoach 2010 (theo doi 11-8-2010)" xfId="5934"/>
    <cellStyle name="Dziesietny_Invoices2001Slovakia_Book1_Tong hop Cac tuyen(9-1-06)_Ke hoach 2010 (theo doi 11-8-2010)_Kế hoạch 2013 T1-2014" xfId="5935"/>
    <cellStyle name="Dziesiętny_Invoices2001Slovakia_Book1_Tong hop Cac tuyen(9-1-06)_Ke hoach 2010 (theo doi 11-8-2010)_KH 2012 (T3-2013)" xfId="5936"/>
    <cellStyle name="Dziesietny_Invoices2001Slovakia_Book1_Tong hop Cac tuyen(9-1-06)_Ke hoach 2010 (theo doi 11-8-2010)_KH 2012 (T3-2013)_Kế hoạch 2013 T1-2014" xfId="5937"/>
    <cellStyle name="Dziesiętny_Invoices2001Slovakia_Book1_Tong hop Cac tuyen(9-1-06)_KH Von 2012 gui BKH 1" xfId="5938"/>
    <cellStyle name="Dziesietny_Invoices2001Slovakia_Book1_Tong hop Cac tuyen(9-1-06)_KH Von 2012 gui BKH 1_Kế hoạch 2013 T1-2014" xfId="5939"/>
    <cellStyle name="Dziesiętny_Invoices2001Slovakia_Book1_Tong hop Cac tuyen(9-1-06)_KH Von 2012 gui BKH 1_KH 2012 (T3-2013)" xfId="5940"/>
    <cellStyle name="Dziesietny_Invoices2001Slovakia_Book1_Tong hop Cac tuyen(9-1-06)_KH Von 2012 gui BKH 1_KH 2012 (T3-2013)_Kế hoạch 2013 T1-2014" xfId="5941"/>
    <cellStyle name="Dziesiętny_Invoices2001Slovakia_Book1_Tong hop Cac tuyen(9-1-06)_QD ke hoach dau thau" xfId="5942"/>
    <cellStyle name="Dziesietny_Invoices2001Slovakia_Book1_Tong hop Cac tuyen(9-1-06)_QD ke hoach dau thau_Kế hoạch 2013 T1-2014" xfId="5943"/>
    <cellStyle name="Dziesiętny_Invoices2001Slovakia_Book1_Tong hop Cac tuyen(9-1-06)_QD ke hoach dau thau_KH 2012 (T3-2013)" xfId="5944"/>
    <cellStyle name="Dziesietny_Invoices2001Slovakia_Book1_Tong hop Cac tuyen(9-1-06)_QD ke hoach dau thau_KH 2012 (T3-2013)_Kế hoạch 2013 T1-2014" xfId="5945"/>
    <cellStyle name="Dziesiętny_Invoices2001Slovakia_Book1_Tong hop Cac tuyen(9-1-06)_StartUp" xfId="5946"/>
    <cellStyle name="Dziesietny_Invoices2001Slovakia_Book1_Tong hop Cac tuyen(9-1-06)_Tong von ĐTPT" xfId="5947"/>
    <cellStyle name="Dziesiętny_Invoices2001Slovakia_Book1_Tong hop Cac tuyen(9-1-06)_Tong von ĐTPT" xfId="5948"/>
    <cellStyle name="Dziesietny_Invoices2001Slovakia_Book1_Tong hop Cac tuyen(9-1-06)_Tong von ĐTPT_Kế hoạch 2013 T1-2014" xfId="5949"/>
    <cellStyle name="Dziesiętny_Invoices2001Slovakia_Book1_Tong hop Cac tuyen(9-1-06)_Tong von ĐTPT_KH 2012 (T3-2013)" xfId="5950"/>
    <cellStyle name="Dziesietny_Invoices2001Slovakia_Book1_Tong hop Cac tuyen(9-1-06)_Tong von ĐTPT_KH 2012 (T3-2013)_Kế hoạch 2013 T1-2014" xfId="5951"/>
    <cellStyle name="Dziesiętny_Invoices2001Slovakia_Book1_Tong hop Cac tuyen(9-1-06)_XDCSHT-999" xfId="5952"/>
    <cellStyle name="Dziesietny_Invoices2001Slovakia_Book1_TONG HOP HOAN THUE NAM 2011" xfId="5953"/>
    <cellStyle name="Dziesiętny_Invoices2001Slovakia_Book1_ung truoc 2011 NSTW Thanh Hoa + Nge An gui Thu 12-5" xfId="5954"/>
    <cellStyle name="Dziesietny_Invoices2001Slovakia_Book1_ung truoc 2011 NSTW Thanh Hoa + Nge An gui Thu 12-5_KH 2012 (T3-2013)" xfId="5955"/>
    <cellStyle name="Dziesiętny_Invoices2001Slovakia_Book1_ung truoc 2011 NSTW Thanh Hoa + Nge An gui Thu 12-5_KH 2012 (T3-2013)" xfId="5956"/>
    <cellStyle name="Dziesietny_Invoices2001Slovakia_Book1_ung truoc 2011 NSTW Thanh Hoa + Nge An gui Thu 12-5_KH 2012 (T3-2013)_Kế hoạch 2013 T1-2014" xfId="5957"/>
    <cellStyle name="Dziesiętny_Invoices2001Slovakia_Chi tieu KH nam 2009" xfId="5958"/>
    <cellStyle name="Dziesietny_Invoices2001Slovakia_Chi tieu KH nam 2009_Kế hoạch 2013 T1-2014" xfId="5959"/>
    <cellStyle name="Dziesiętny_Invoices2001Slovakia_Chi tieu KH nam 2009_KH 2012 (T3-2013)" xfId="5960"/>
    <cellStyle name="Dziesietny_Invoices2001Slovakia_Chi tieu KH nam 2009_KH 2012 (T3-2013)_Kế hoạch 2013 T1-2014" xfId="5961"/>
    <cellStyle name="Dziesiętny_Invoices2001Slovakia_Copy of 05-12  KH trung han 2016-2020 - Liem Thinh edited (1)" xfId="5962"/>
    <cellStyle name="Dziesietny_Invoices2001Slovakia_Copy of KH PHAN BO VON ĐỐI ỨNG NAM 2011 (30 TY phuong án gop WB)" xfId="5963"/>
    <cellStyle name="Dziesiętny_Invoices2001Slovakia_Copy of KH PHAN BO VON ĐỐI ỨNG NAM 2011 (30 TY phuong án gop WB)" xfId="5964"/>
    <cellStyle name="Dziesietny_Invoices2001Slovakia_Copy of KH PHAN BO VON ĐỐI ỨNG NAM 2011 (30 TY phuong án gop WB)_Bieu 1+3+5+6+9" xfId="5965"/>
    <cellStyle name="Dziesiętny_Invoices2001Slovakia_Copy of KH PHAN BO VON ĐỐI ỨNG NAM 2011 (30 TY phuong án gop WB)_Bieu 1+3+5+6+9" xfId="5966"/>
    <cellStyle name="Dziesietny_Invoices2001Slovakia_Copy of KH PHAN BO VON ĐỐI ỨNG NAM 2011 (30 TY phuong án gop WB)_Bieu 1+3+5+6+9_Kế hoạch 2013 T1-2014" xfId="5967"/>
    <cellStyle name="Dziesiętny_Invoices2001Slovakia_Danh Mục KCM trinh BKH 2011 (BS 30A)" xfId="5968"/>
    <cellStyle name="Dziesietny_Invoices2001Slovakia_DT 1751 Muong Khoa" xfId="5969"/>
    <cellStyle name="Dziesiętny_Invoices2001Slovakia_DT 1751 Muong Khoa" xfId="5970"/>
    <cellStyle name="Dziesietny_Invoices2001Slovakia_DT 1751 Muong Khoa_Ban BTDD TDC" xfId="5971"/>
    <cellStyle name="Dziesiętny_Invoices2001Slovakia_DT 1751 Muong Khoa_Ban BTDD TDC" xfId="5972"/>
    <cellStyle name="Dziesietny_Invoices2001Slovakia_DT 1751 Muong Khoa_Kế hoạch 2013 T1-2014" xfId="5973"/>
    <cellStyle name="Dziesiętny_Invoices2001Slovakia_DT 1751 Muong Khoa_KH 2012 (T3-2013)" xfId="5974"/>
    <cellStyle name="Dziesietny_Invoices2001Slovakia_DT 1751 Muong Khoa_KH 2012 (T3-2013)_Kế hoạch 2013 T1-2014" xfId="5975"/>
    <cellStyle name="Dziesiętny_Invoices2001Slovakia_DT tieu hoc diem TDC ban Cho 28-02-09" xfId="5976"/>
    <cellStyle name="Dziesietny_Invoices2001Slovakia_DT truong THPT  quyet thang tinh 04-3-09" xfId="5977"/>
    <cellStyle name="Dziesiętny_Invoices2001Slovakia_DT truong THPT  quyet thang tinh 04-3-09" xfId="5978"/>
    <cellStyle name="Dziesietny_Invoices2001Slovakia_DTTD chieng chan Tham lai 29-9-2009" xfId="5979"/>
    <cellStyle name="Dziesiętny_Invoices2001Slovakia_DTTD chieng chan Tham lai 29-9-2009" xfId="5980"/>
    <cellStyle name="Dziesietny_Invoices2001Slovakia_DTTD chieng chan Tham lai 29-9-2009_Ban BTDD TDC" xfId="5981"/>
    <cellStyle name="Dziesiętny_Invoices2001Slovakia_DTTD chieng chan Tham lai 29-9-2009_Ban BTDD TDC" xfId="5982"/>
    <cellStyle name="Dziesietny_Invoices2001Slovakia_DTTD chieng chan Tham lai 29-9-2009_Bieu 1+3+5+6+9" xfId="5983"/>
    <cellStyle name="Dziesiętny_Invoices2001Slovakia_DTTD chieng chan Tham lai 29-9-2009_Bieu 1+3+5+6+9" xfId="5984"/>
    <cellStyle name="Dziesietny_Invoices2001Slovakia_DTTD chieng chan Tham lai 29-9-2009_Bieu 1+3+5+6+9_Kế hoạch 2013 T1-2014" xfId="5985"/>
    <cellStyle name="Dziesiętny_Invoices2001Slovakia_GVL" xfId="5986"/>
    <cellStyle name="Dziesietny_Invoices2001Slovakia_Ke hoach 2010 (theo doi 11-8-2010)" xfId="5987"/>
    <cellStyle name="Dziesiętny_Invoices2001Slovakia_Ke hoach 2010 (theo doi 11-8-2010)" xfId="5988"/>
    <cellStyle name="Dziesietny_Invoices2001Slovakia_Ke hoach 2010 (theo doi 11-8-2010)_Ban BTDD TDC" xfId="5989"/>
    <cellStyle name="Dziesiętny_Invoices2001Slovakia_Ke hoach 2010 (theo doi 11-8-2010)_Ban BTDD TDC" xfId="5990"/>
    <cellStyle name="Dziesietny_Invoices2001Slovakia_Ke hoach 2010 (theo doi 11-8-2010)_Kế hoạch 2013 T1-2014" xfId="5991"/>
    <cellStyle name="Dziesiętny_Invoices2001Slovakia_Ke hoach 2010 (theo doi 11-8-2010)_KH 2012 (T3-2013)" xfId="5992"/>
    <cellStyle name="Dziesietny_Invoices2001Slovakia_Ke hoach 2010 (theo doi 11-8-2010)_KH 2012 (T3-2013)_Kế hoạch 2013 T1-2014" xfId="5993"/>
    <cellStyle name="Dziesiętny_Invoices2001Slovakia_ke hoach dau thau 30-6-2010" xfId="5994"/>
    <cellStyle name="Dziesietny_Invoices2001Slovakia_ke hoach dau thau 30-6-2010_Kế hoạch 2013 T1-2014" xfId="5995"/>
    <cellStyle name="Dziesiętny_Invoices2001Slovakia_ke hoach dau thau 30-6-2010_KH 2012 (T3-2013)" xfId="5996"/>
    <cellStyle name="Dziesietny_Invoices2001Slovakia_ke hoach dau thau 30-6-2010_KH 2012 (T3-2013)_Kế hoạch 2013 T1-2014" xfId="5997"/>
    <cellStyle name="Dziesiętny_Invoices2001Slovakia_KQXS" xfId="5998"/>
    <cellStyle name="Dziesietny_Invoices2001Slovakia_NHA de xe nguyen du_KH 2012 (T3-2013)_Kế hoạch 2013 T1-2014" xfId="5999"/>
    <cellStyle name="Dziesiętny_Invoices2001Slovakia_Nhalamviec VTC(25-1-05)" xfId="6000"/>
    <cellStyle name="Dziesietny_Invoices2001Slovakia_Nhalamviec VTC(25-1-05)_Kế hoạch 2013 T1-2014" xfId="6001"/>
    <cellStyle name="Dziesiętny_Invoices2001Slovakia_Nhalamviec VTC(25-1-05)_KH 2012 (T3-2013)" xfId="6002"/>
    <cellStyle name="Dziesietny_Invoices2001Slovakia_Nhalamviec VTC(25-1-05)_KH 2012 (T3-2013)_Kế hoạch 2013 T1-2014" xfId="6003"/>
    <cellStyle name="Dziesiętny_Invoices2001Slovakia_Phan pha do" xfId="6004"/>
    <cellStyle name="Dziesietny_Invoices2001Slovakia_Ra soat KH von 2011 (Huy-11-11-11)" xfId="6005"/>
    <cellStyle name="Dziesiętny_Invoices2001Slovakia_Ra soat KH von 2011 (Huy-11-11-11)" xfId="6006"/>
    <cellStyle name="Dziesietny_Invoices2001Slovakia_Sheet2" xfId="6007"/>
    <cellStyle name="Dziesiętny_Invoices2001Slovakia_Sheet2" xfId="6008"/>
    <cellStyle name="Dziesietny_Invoices2001Slovakia_Sheet2_Ban BTDD TDC" xfId="6009"/>
    <cellStyle name="Dziesiętny_Invoices2001Slovakia_Sheet2_Ban BTDD TDC" xfId="6010"/>
    <cellStyle name="Dziesietny_Invoices2001Slovakia_Sheet2_Kế hoạch 2013 T1-2014" xfId="6011"/>
    <cellStyle name="Dziesiętny_Invoices2001Slovakia_Sheet2_KH 2012 (T3-2013)" xfId="6012"/>
    <cellStyle name="Dziesietny_Invoices2001Slovakia_Sheet2_KH 2012 (T3-2013)_Kế hoạch 2013 T1-2014" xfId="6013"/>
    <cellStyle name="Dziesiętny_Invoices2001Slovakia_TDT KHANH HOA" xfId="6014"/>
    <cellStyle name="Dziesietny_Invoices2001Slovakia_TDT KHANH HOA_9BC73000" xfId="6015"/>
    <cellStyle name="Dziesiętny_Invoices2001Slovakia_TDT KHANH HOA_9BC73000" xfId="6016"/>
    <cellStyle name="Dziesietny_Invoices2001Slovakia_TDT KHANH HOA_ap gia Pac Ta" xfId="6017"/>
    <cellStyle name="Dziesiętny_Invoices2001Slovakia_TDT KHANH HOA_ap gia Pac Ta" xfId="6018"/>
    <cellStyle name="Dziesietny_Invoices2001Slovakia_TDT KHANH HOA_Bang tong hop" xfId="6019"/>
    <cellStyle name="Dziesiętny_Invoices2001Slovakia_TDT KHANH HOA_Bang tong hop" xfId="6020"/>
    <cellStyle name="Dziesietny_Invoices2001Slovakia_TDT KHANH HOA_bao_cao_TH_th_cong_tac_dau_thau_-_ngay251209" xfId="6021"/>
    <cellStyle name="Dziesiętny_Invoices2001Slovakia_TDT KHANH HOA_bao_cao_TH_th_cong_tac_dau_thau_-_ngay251209" xfId="6022"/>
    <cellStyle name="Dziesietny_Invoices2001Slovakia_TDT KHANH HOA_bieu ke hoach dau thau" xfId="6023"/>
    <cellStyle name="Dziesiętny_Invoices2001Slovakia_TDT KHANH HOA_bieu ke hoach dau thau" xfId="6024"/>
    <cellStyle name="Dziesietny_Invoices2001Slovakia_TDT KHANH HOA_bieu ke hoach dau thau truong mam non SKH" xfId="6025"/>
    <cellStyle name="Dziesiętny_Invoices2001Slovakia_TDT KHANH HOA_bieu ke hoach dau thau truong mam non SKH" xfId="6026"/>
    <cellStyle name="Dziesietny_Invoices2001Slovakia_TDT KHANH HOA_bieu ke hoach dau thau truong mam non SKH_Kế hoạch 2013 T1-2014" xfId="6027"/>
    <cellStyle name="Dziesiętny_Invoices2001Slovakia_TDT KHANH HOA_bieu ke hoach dau thau truong mam non SKH_KH 2012 (T3-2013)" xfId="6028"/>
    <cellStyle name="Dziesietny_Invoices2001Slovakia_TDT KHANH HOA_bieu ke hoach dau thau truong mam non SKH_KH 2012 (T3-2013)_Kế hoạch 2013 T1-2014" xfId="6029"/>
    <cellStyle name="Dziesiętny_Invoices2001Slovakia_TDT KHANH HOA_bieu ke hoach dau thau_Ban BTDD TDC" xfId="6030"/>
    <cellStyle name="Dziesietny_Invoices2001Slovakia_TDT KHANH HOA_bieu ke hoach dau thau_KH 2012 (T3-2013)" xfId="6031"/>
    <cellStyle name="Dziesiętny_Invoices2001Slovakia_TDT KHANH HOA_bieu ke hoach dau thau_KH 2012 (T3-2013)" xfId="6032"/>
    <cellStyle name="Dziesietny_Invoices2001Slovakia_TDT KHANH HOA_bieu ke hoach dau thau_KH 2012 (T3-2013)_Kế hoạch 2013 T1-2014" xfId="6033"/>
    <cellStyle name="Dziesiętny_Invoices2001Slovakia_TDT KHANH HOA_bieu tong hop lai kh von 2011 gui phong TH-KTDN" xfId="6034"/>
    <cellStyle name="Dziesietny_Invoices2001Slovakia_TDT KHANH HOA_bieu tong hop lai kh von 2011 gui phong TH-KTDN_Bieu 1+3+5+6+9" xfId="6035"/>
    <cellStyle name="Dziesiętny_Invoices2001Slovakia_TDT KHANH HOA_bieu tong hop lai kh von 2011 gui phong TH-KTDN_Bieu 1+3+5+6+9" xfId="6036"/>
    <cellStyle name="Dziesietny_Invoices2001Slovakia_TDT KHANH HOA_bieu tong hop lai kh von 2011 gui phong TH-KTDN_Bieu 1+3+5+6+9_Kế hoạch 2013 T1-2014" xfId="6037"/>
    <cellStyle name="Dziesiętny_Invoices2001Slovakia_TDT KHANH HOA_Book1" xfId="6038"/>
    <cellStyle name="Dziesietny_Invoices2001Slovakia_TDT KHANH HOA_Book1_1" xfId="6039"/>
    <cellStyle name="Dziesiętny_Invoices2001Slovakia_TDT KHANH HOA_Book1_1" xfId="6040"/>
    <cellStyle name="Dziesietny_Invoices2001Slovakia_TDT KHANH HOA_Book1_1_BC BTC T12- CSHT" xfId="6041"/>
    <cellStyle name="Dziesiętny_Invoices2001Slovakia_TDT KHANH HOA_Book1_1_BC BTC T12- CSHT" xfId="6042"/>
    <cellStyle name="Dziesietny_Invoices2001Slovakia_TDT KHANH HOA_Book1_1_ke hoach dau thau 30-6-2010" xfId="6043"/>
    <cellStyle name="Dziesiętny_Invoices2001Slovakia_TDT KHANH HOA_Book1_1_ke hoach dau thau 30-6-2010" xfId="6044"/>
    <cellStyle name="Dziesietny_Invoices2001Slovakia_TDT KHANH HOA_Book1_1_ke hoach dau thau 30-6-2010_Kế hoạch 2013 T1-2014" xfId="6045"/>
    <cellStyle name="Dziesiętny_Invoices2001Slovakia_TDT KHANH HOA_Book1_1_ke hoach dau thau 30-6-2010_KH 2012 (T3-2013)" xfId="6046"/>
    <cellStyle name="Dziesietny_Invoices2001Slovakia_TDT KHANH HOA_Book1_1_ke hoach dau thau 30-6-2010_KH 2012 (T3-2013)_Kế hoạch 2013 T1-2014" xfId="6047"/>
    <cellStyle name="Dziesiętny_Invoices2001Slovakia_TDT KHANH HOA_Book1_1_KH 2012 (T3-2013)" xfId="6048"/>
    <cellStyle name="Dziesietny_Invoices2001Slovakia_TDT KHANH HOA_Book1_1_KH 2012 (T3-2013)_Kế hoạch 2013 T1-2014" xfId="6049"/>
    <cellStyle name="Dziesiętny_Invoices2001Slovakia_TDT KHANH HOA_Book1_2" xfId="6050"/>
    <cellStyle name="Dziesietny_Invoices2001Slovakia_TDT KHANH HOA_Book1_2_Kế hoạch 2013 T1-2014" xfId="6051"/>
    <cellStyle name="Dziesiętny_Invoices2001Slovakia_TDT KHANH HOA_Book1_2_KH 2012 (T3-2013)" xfId="6052"/>
    <cellStyle name="Dziesietny_Invoices2001Slovakia_TDT KHANH HOA_Book1_2_KH 2012 (T3-2013)_Kế hoạch 2013 T1-2014" xfId="6053"/>
    <cellStyle name="Dziesiętny_Invoices2001Slovakia_TDT KHANH HOA_Book1_9BC73000" xfId="6054"/>
    <cellStyle name="Dziesietny_Invoices2001Slovakia_TDT KHANH HOA_Book1_Book1" xfId="6055"/>
    <cellStyle name="Dziesiętny_Invoices2001Slovakia_TDT KHANH HOA_Book1_Book1" xfId="6056"/>
    <cellStyle name="Dziesietny_Invoices2001Slovakia_TDT KHANH HOA_Book1_Book1_Kế hoạch 2013 T1-2014" xfId="6057"/>
    <cellStyle name="Dziesiętny_Invoices2001Slovakia_TDT KHANH HOA_Book1_Book1_KH 2012 (T3-2013)" xfId="6058"/>
    <cellStyle name="Dziesietny_Invoices2001Slovakia_TDT KHANH HOA_Book1_Book1_KH 2012 (T3-2013)_Kế hoạch 2013 T1-2014" xfId="6059"/>
    <cellStyle name="Dziesiętny_Invoices2001Slovakia_TDT KHANH HOA_Book1_DTTD chieng chan Tham lai 29-9-2009" xfId="6060"/>
    <cellStyle name="Dziesietny_Invoices2001Slovakia_TDT KHANH HOA_Book1_DTTD chieng chan Tham lai 29-9-2009_Kế hoạch 2013 T1-2014" xfId="6061"/>
    <cellStyle name="Dziesiętny_Invoices2001Slovakia_TDT KHANH HOA_Book1_DTTD chieng chan Tham lai 29-9-2009_KH 2012 (T3-2013)" xfId="6062"/>
    <cellStyle name="Dziesietny_Invoices2001Slovakia_TDT KHANH HOA_Book1_DTTD chieng chan Tham lai 29-9-2009_KH 2012 (T3-2013)_Kế hoạch 2013 T1-2014" xfId="6063"/>
    <cellStyle name="Dziesiętny_Invoices2001Slovakia_TDT KHANH HOA_Book1_Ke hoach 2010 (theo doi 11-8-2010)" xfId="6064"/>
    <cellStyle name="Dziesietny_Invoices2001Slovakia_TDT KHANH HOA_Book1_Ke hoach 2010 (theo doi 11-8-2010)_Kế hoạch 2013 T1-2014" xfId="6065"/>
    <cellStyle name="Dziesiętny_Invoices2001Slovakia_TDT KHANH HOA_Book1_Ke hoach 2010 (theo doi 11-8-2010)_KH 2012 (T3-2013)" xfId="6066"/>
    <cellStyle name="Dziesietny_Invoices2001Slovakia_TDT KHANH HOA_Book1_Ke hoach 2010 (theo doi 11-8-2010)_KH 2012 (T3-2013)_Kế hoạch 2013 T1-2014" xfId="6067"/>
    <cellStyle name="Dziesiętny_Invoices2001Slovakia_TDT KHANH HOA_Book1_ke hoach dau thau 30-6-2010" xfId="6068"/>
    <cellStyle name="Dziesietny_Invoices2001Slovakia_TDT KHANH HOA_Book1_ke hoach dau thau 30-6-2010_Bieu 1+3+5+6+9" xfId="6069"/>
    <cellStyle name="Dziesiętny_Invoices2001Slovakia_TDT KHANH HOA_Book1_ke hoach dau thau 30-6-2010_Bieu 1+3+5+6+9" xfId="6070"/>
    <cellStyle name="Dziesietny_Invoices2001Slovakia_TDT KHANH HOA_Book1_ke hoach dau thau 30-6-2010_Bieu 1+3+5+6+9_Kế hoạch 2013 T1-2014" xfId="6071"/>
    <cellStyle name="Dziesiętny_Invoices2001Slovakia_TDT KHANH HOA_Book1_KH 2012 (T3-2013)" xfId="6072"/>
    <cellStyle name="Dziesietny_Invoices2001Slovakia_TDT KHANH HOA_Book1_KH 2012 (T3-2013)_Kế hoạch 2013 T1-2014" xfId="6073"/>
    <cellStyle name="Dziesiętny_Invoices2001Slovakia_TDT KHANH HOA_Book1_KH Von 2012 gui BKH 1" xfId="6074"/>
    <cellStyle name="Dziesietny_Invoices2001Slovakia_TDT KHANH HOA_Book1_KH Von 2012 gui BKH 1_Kế hoạch 2013 T1-2014" xfId="6075"/>
    <cellStyle name="Dziesiętny_Invoices2001Slovakia_TDT KHANH HOA_Book1_KH Von 2012 gui BKH 1_KH 2012 (T3-2013)" xfId="6076"/>
    <cellStyle name="Dziesietny_Invoices2001Slovakia_TDT KHANH HOA_Book1_KH Von 2012 gui BKH 1_KH 2012 (T3-2013)_Kế hoạch 2013 T1-2014" xfId="6077"/>
    <cellStyle name="Dziesiętny_Invoices2001Slovakia_TDT KHANH HOA_Book1_KH Von 2012 gui BKH 2" xfId="6078"/>
    <cellStyle name="Dziesietny_Invoices2001Slovakia_TDT KHANH HOA_Book1_KH Von 2012 gui BKH 2_Kế hoạch 2013 T1-2014" xfId="6079"/>
    <cellStyle name="Dziesiętny_Invoices2001Slovakia_TDT KHANH HOA_Book1_KH Von 2012 gui BKH 2_KH 2012 (T3-2013)" xfId="6080"/>
    <cellStyle name="Dziesietny_Invoices2001Slovakia_TDT KHANH HOA_Book1_KH Von 2012 gui BKH 2_KH 2012 (T3-2013)_Kế hoạch 2013 T1-2014" xfId="6081"/>
    <cellStyle name="Dziesiętny_Invoices2001Slovakia_TDT KHANH HOA_Book1_StartUp" xfId="6082"/>
    <cellStyle name="Dziesietny_Invoices2001Slovakia_TDT KHANH HOA_Book1_XDCSHT-999" xfId="6083"/>
    <cellStyle name="Dziesiętny_Invoices2001Slovakia_TDT KHANH HOA_Book1_XDCSHT-999" xfId="6084"/>
    <cellStyle name="Dziesietny_Invoices2001Slovakia_TDT KHANH HOA_Chi tieu KH nam 2009" xfId="6085"/>
    <cellStyle name="Dziesiętny_Invoices2001Slovakia_TDT KHANH HOA_Chi tieu KH nam 2009" xfId="6086"/>
    <cellStyle name="Dziesietny_Invoices2001Slovakia_TDT KHANH HOA_Chi tieu KH nam 2009_Kế hoạch 2013 T1-2014" xfId="6087"/>
    <cellStyle name="Dziesiętny_Invoices2001Slovakia_TDT KHANH HOA_Chi tieu KH nam 2009_KH 2012 (T3-2013)" xfId="6088"/>
    <cellStyle name="Dziesietny_Invoices2001Slovakia_TDT KHANH HOA_Chi tieu KH nam 2009_KH 2012 (T3-2013)_Kế hoạch 2013 T1-2014" xfId="6089"/>
    <cellStyle name="Dziesiętny_Invoices2001Slovakia_TDT KHANH HOA_Danh Mục KCM trinh BKH 2011 (BS 30A)" xfId="6090"/>
    <cellStyle name="Dziesietny_Invoices2001Slovakia_TDT KHANH HOA_DT 1751 Muong Khoa" xfId="6091"/>
    <cellStyle name="Dziesiętny_Invoices2001Slovakia_TDT KHANH HOA_DT 1751 Muong Khoa" xfId="6092"/>
    <cellStyle name="Dziesietny_Invoices2001Slovakia_TDT KHANH HOA_DT 1751 Muong Khoa_Kế hoạch 2013 T1-2014" xfId="6093"/>
    <cellStyle name="Dziesiętny_Invoices2001Slovakia_TDT KHANH HOA_DT 1751 Muong Khoa_KH 2012 (T3-2013)" xfId="6094"/>
    <cellStyle name="Dziesietny_Invoices2001Slovakia_TDT KHANH HOA_DT 1751 Muong Khoa_KH 2012 (T3-2013)_Kế hoạch 2013 T1-2014" xfId="6095"/>
    <cellStyle name="Dziesiętny_Invoices2001Slovakia_TDT KHANH HOA_DT tieu hoc diem TDC ban Cho 28-02-09" xfId="6096"/>
    <cellStyle name="Dziesietny_Invoices2001Slovakia_TDT KHANH HOA_DT tieu hoc diem TDC ban Cho 28-02-09_Kế hoạch 2013 T1-2014" xfId="6097"/>
    <cellStyle name="Dziesiętny_Invoices2001Slovakia_TDT KHANH HOA_DT tieu hoc diem TDC ban Cho 28-02-09_KH 2012 (T3-2013)" xfId="6098"/>
    <cellStyle name="Dziesietny_Invoices2001Slovakia_TDT KHANH HOA_DT tieu hoc diem TDC ban Cho 28-02-09_KH 2012 (T3-2013)_Kế hoạch 2013 T1-2014" xfId="6099"/>
    <cellStyle name="Dziesiętny_Invoices2001Slovakia_TDT KHANH HOA_DTTD chieng chan Tham lai 29-9-2009" xfId="6100"/>
    <cellStyle name="Dziesietny_Invoices2001Slovakia_TDT KHANH HOA_DTTD chieng chan Tham lai 29-9-2009_Bieu 1+3+5+6+9" xfId="6101"/>
    <cellStyle name="Dziesiętny_Invoices2001Slovakia_TDT KHANH HOA_DTTD chieng chan Tham lai 29-9-2009_Bieu 1+3+5+6+9" xfId="6102"/>
    <cellStyle name="Dziesietny_Invoices2001Slovakia_TDT KHANH HOA_DTTD chieng chan Tham lai 29-9-2009_Bieu 1+3+5+6+9_Kế hoạch 2013 T1-2014" xfId="6103"/>
    <cellStyle name="Dziesiętny_Invoices2001Slovakia_TDT KHANH HOA_Du toan nuoc San Thang (GD2)" xfId="6104"/>
    <cellStyle name="Dziesietny_Invoices2001Slovakia_TDT KHANH HOA_Du toan nuoc San Thang (GD2)_Kế hoạch 2013 T1-2014" xfId="6105"/>
    <cellStyle name="Dziesiętny_Invoices2001Slovakia_TDT KHANH HOA_Du toan nuoc San Thang (GD2)_KH 2012 (T3-2013)" xfId="6106"/>
    <cellStyle name="Dziesietny_Invoices2001Slovakia_TDT KHANH HOA_Du toan nuoc San Thang (GD2)_KH 2012 (T3-2013)_Kế hoạch 2013 T1-2014" xfId="6107"/>
    <cellStyle name="Dziesiętny_Invoices2001Slovakia_TDT KHANH HOA_GPMB-TDC TINH 25-7" xfId="6108"/>
    <cellStyle name="Dziesietny_Invoices2001Slovakia_TDT KHANH HOA_GVL" xfId="6109"/>
    <cellStyle name="Dziesiętny_Invoices2001Slovakia_TDT KHANH HOA_GVL" xfId="6110"/>
    <cellStyle name="Dziesietny_Invoices2001Slovakia_TDT KHANH HOA_GVL_Bieu 1+3+5+6+9" xfId="6111"/>
    <cellStyle name="Dziesiętny_Invoices2001Slovakia_TDT KHANH HOA_GVL_Bieu 1+3+5+6+9" xfId="6112"/>
    <cellStyle name="Dziesietny_Invoices2001Slovakia_TDT KHANH HOA_GVL_Bieu 1+3+5+6+9_Kế hoạch 2013 T1-2014" xfId="6113"/>
    <cellStyle name="Dziesiętny_Invoices2001Slovakia_TDT KHANH HOA_ke hoach dau thau 30-6-2010" xfId="6114"/>
    <cellStyle name="Dziesietny_Invoices2001Slovakia_TDT KHANH HOA_ke hoach dau thau 30-6-2010_Kế hoạch 2013 T1-2014" xfId="6115"/>
    <cellStyle name="Dziesiętny_Invoices2001Slovakia_TDT KHANH HOA_ke hoach dau thau 30-6-2010_KH 2012 (T3-2013)" xfId="6116"/>
    <cellStyle name="Dziesietny_Invoices2001Slovakia_TDT KHANH HOA_ke hoach dau thau 30-6-2010_KH 2012 (T3-2013)_Kế hoạch 2013 T1-2014" xfId="6117"/>
    <cellStyle name="Dziesiętny_Invoices2001Slovakia_TDT KHANH HOA_KQXS" xfId="6118"/>
    <cellStyle name="Dziesietny_Invoices2001Slovakia_TDT KHANH HOA_QD ke hoach dau thau_KH 2012 (T3-2013)_Kế hoạch 2013 T1-2014" xfId="6119"/>
    <cellStyle name="Dziesiętny_Invoices2001Slovakia_TDT KHANH HOA_Ra soat KH von 2011 (Huy-11-11-11)" xfId="6120"/>
    <cellStyle name="Dziesietny_Invoices2001Slovakia_TDT KHANH HOA_Sheet2" xfId="6121"/>
    <cellStyle name="Dziesiętny_Invoices2001Slovakia_TDT KHANH HOA_Sheet2" xfId="6122"/>
    <cellStyle name="Dziesietny_Invoices2001Slovakia_TDT KHANH HOA_Sheet2_Kế hoạch 2013 T1-2014" xfId="6123"/>
    <cellStyle name="Dziesiętny_Invoices2001Slovakia_TDT KHANH HOA_Sheet2_KH 2012 (T3-2013)" xfId="6124"/>
    <cellStyle name="Dziesietny_Invoices2001Slovakia_TDT KHANH HOA_Sheet2_KH 2012 (T3-2013)_Kế hoạch 2013 T1-2014" xfId="6125"/>
    <cellStyle name="Dziesiętny_Invoices2001Slovakia_TDT KHANH HOA_Sheet2_StartUp" xfId="6126"/>
    <cellStyle name="Dziesietny_Invoices2001Slovakia_TDT KHANH HOA_Sheet2_XDCSHT-999" xfId="6127"/>
    <cellStyle name="Dziesiętny_Invoices2001Slovakia_TDT KHANH HOA_Sheet2_XDCSHT-999" xfId="6128"/>
    <cellStyle name="Dziesietny_Invoices2001Slovakia_TDT KHANH HOA_Tienluong_KH 2012 (T3-2013)_Kế hoạch 2013 T1-2014" xfId="6129"/>
    <cellStyle name="Dziesiętny_Invoices2001Slovakia_TDT KHANH HOA_tinh toan hoang ha" xfId="6130"/>
    <cellStyle name="Dziesietny_Invoices2001Slovakia_TDT KHANH HOA_tinh toan hoang ha_Kế hoạch 2013 T1-2014" xfId="6131"/>
    <cellStyle name="Dziesiętny_Invoices2001Slovakia_TDT KHANH HOA_tinh toan hoang ha_KH 2012 (T3-2013)" xfId="6132"/>
    <cellStyle name="Dziesietny_Invoices2001Slovakia_TDT KHANH HOA_tinh toan hoang ha_KH 2012 (T3-2013)_Kế hoạch 2013 T1-2014" xfId="6133"/>
    <cellStyle name="Dziesiętny_Invoices2001Slovakia_TDT KHANH HOA_Tong hop Cac tuyen(9-1-06)" xfId="6134"/>
    <cellStyle name="Dziesietny_Invoices2001Slovakia_TDT KHANH HOA_Tong hop Cac tuyen(9-1-06)_bieu tong hop lai kh von 2011 gui phong TH-KTDN" xfId="6135"/>
    <cellStyle name="Dziesiętny_Invoices2001Slovakia_TDT KHANH HOA_Tong hop Cac tuyen(9-1-06)_bieu tong hop lai kh von 2011 gui phong TH-KTDN" xfId="6136"/>
    <cellStyle name="Dziesietny_Invoices2001Slovakia_TDT KHANH HOA_Tong hop Cac tuyen(9-1-06)_bieu tong hop lai kh von 2011 gui phong TH-KTDN_Kế hoạch 2013 T1-2014" xfId="6137"/>
    <cellStyle name="Dziesiętny_Invoices2001Slovakia_TDT KHANH HOA_Tong hop Cac tuyen(9-1-06)_bieu tong hop lai kh von 2011 gui phong TH-KTDN_KH 2012 (T3-2013)" xfId="6138"/>
    <cellStyle name="Dziesietny_Invoices2001Slovakia_TDT KHANH HOA_Tong hop Cac tuyen(9-1-06)_bieu tong hop lai kh von 2011 gui phong TH-KTDN_KH 2012 (T3-2013)_Kế hoạch 2013 T1-2014" xfId="6139"/>
    <cellStyle name="Dziesiętny_Invoices2001Slovakia_TDT KHANH HOA_Tong hop Cac tuyen(9-1-06)_Copy of KH PHAN BO VON ĐỐI ỨNG NAM 2011 (30 TY phuong án gop WB)" xfId="6140"/>
    <cellStyle name="Dziesietny_Invoices2001Slovakia_TDT KHANH HOA_Tong hop Cac tuyen(9-1-06)_Copy of KH PHAN BO VON ĐỐI ỨNG NAM 2011 (30 TY phuong án gop WB)_Kế hoạch 2013 T1-2014" xfId="6141"/>
    <cellStyle name="Dziesiętny_Invoices2001Slovakia_TDT KHANH HOA_Tong hop Cac tuyen(9-1-06)_Copy of KH PHAN BO VON ĐỐI ỨNG NAM 2011 (30 TY phuong án gop WB)_KH 2012 (T3-2013)" xfId="6142"/>
    <cellStyle name="Dziesietny_Invoices2001Slovakia_TDT KHANH HOA_Tong hop Cac tuyen(9-1-06)_Copy of KH PHAN BO VON ĐỐI ỨNG NAM 2011 (30 TY phuong án gop WB)_KH 2012 (T3-2013)_Kế hoạch 2013 T1-2014" xfId="6143"/>
    <cellStyle name="Dziesiętny_Invoices2001Slovakia_TDT KHANH HOA_Tong hop Cac tuyen(9-1-06)_Ke hoach 2010 (theo doi 11-8-2010)" xfId="6144"/>
    <cellStyle name="Dziesietny_Invoices2001Slovakia_TDT KHANH HOA_Tong hop Cac tuyen(9-1-06)_Ke hoach 2010 (theo doi 11-8-2010)_Kế hoạch 2013 T1-2014" xfId="6145"/>
    <cellStyle name="Dziesiętny_Invoices2001Slovakia_TDT KHANH HOA_Tong hop Cac tuyen(9-1-06)_Ke hoach 2010 (theo doi 11-8-2010)_KH 2012 (T3-2013)" xfId="6146"/>
    <cellStyle name="Dziesietny_Invoices2001Slovakia_TDT KHANH HOA_Tong hop Cac tuyen(9-1-06)_Ke hoach 2010 (theo doi 11-8-2010)_KH 2012 (T3-2013)_Kế hoạch 2013 T1-2014" xfId="6147"/>
    <cellStyle name="Dziesiętny_Invoices2001Slovakia_TDT KHANH HOA_Tong hop Cac tuyen(9-1-06)_KH 2012 (T3-2013)" xfId="6148"/>
    <cellStyle name="Dziesietny_Invoices2001Slovakia_TDT KHANH HOA_Tong hop Cac tuyen(9-1-06)_KH 2012 (T3-2013)_Kế hoạch 2013 T1-2014" xfId="6149"/>
    <cellStyle name="Dziesiętny_Invoices2001Slovakia_TDT KHANH HOA_Tong hop Cac tuyen(9-1-06)_KH Von 2012 gui BKH 1" xfId="6150"/>
    <cellStyle name="Dziesietny_Invoices2001Slovakia_TDT KHANH HOA_Tong hop Cac tuyen(9-1-06)_KH Von 2012 gui BKH 1_Kế hoạch 2013 T1-2014" xfId="6151"/>
    <cellStyle name="Dziesiętny_Invoices2001Slovakia_TDT KHANH HOA_Tong hop Cac tuyen(9-1-06)_KH Von 2012 gui BKH 1_KH 2012 (T3-2013)" xfId="6152"/>
    <cellStyle name="Dziesietny_Invoices2001Slovakia_TDT KHANH HOA_Tong hop Cac tuyen(9-1-06)_KH Von 2012 gui BKH 1_KH 2012 (T3-2013)_Kế hoạch 2013 T1-2014" xfId="6153"/>
    <cellStyle name="Dziesiętny_Invoices2001Slovakia_TDT KHANH HOA_Tong hop Cac tuyen(9-1-06)_QD ke hoach dau thau" xfId="6154"/>
    <cellStyle name="Dziesietny_Invoices2001Slovakia_TDT KHANH HOA_Tong hop Cac tuyen(9-1-06)_QD ke hoach dau thau_Kế hoạch 2013 T1-2014" xfId="6155"/>
    <cellStyle name="Dziesiętny_Invoices2001Slovakia_TDT KHANH HOA_Tong hop Cac tuyen(9-1-06)_QD ke hoach dau thau_KH 2012 (T3-2013)" xfId="6156"/>
    <cellStyle name="Dziesietny_Invoices2001Slovakia_TDT KHANH HOA_Tong hop Cac tuyen(9-1-06)_QD ke hoach dau thau_KH 2012 (T3-2013)_Kế hoạch 2013 T1-2014" xfId="6157"/>
    <cellStyle name="Dziesiętny_Invoices2001Slovakia_TDT KHANH HOA_Tong hop Cac tuyen(9-1-06)_StartUp" xfId="6158"/>
    <cellStyle name="Dziesietny_Invoices2001Slovakia_TDT KHANH HOA_Tong hop Cac tuyen(9-1-06)_Tong von ĐTPT" xfId="6159"/>
    <cellStyle name="Dziesiętny_Invoices2001Slovakia_TDT KHANH HOA_Tong hop Cac tuyen(9-1-06)_Tong von ĐTPT" xfId="6160"/>
    <cellStyle name="Dziesietny_Invoices2001Slovakia_TDT KHANH HOA_Tong hop Cac tuyen(9-1-06)_Tong von ĐTPT_Kế hoạch 2013 T1-2014" xfId="6161"/>
    <cellStyle name="Dziesiętny_Invoices2001Slovakia_TDT KHANH HOA_Tong hop Cac tuyen(9-1-06)_Tong von ĐTPT_KH 2012 (T3-2013)" xfId="6162"/>
    <cellStyle name="Dziesietny_Invoices2001Slovakia_TDT KHANH HOA_Tong hop Cac tuyen(9-1-06)_Tong von ĐTPT_KH 2012 (T3-2013)_Kế hoạch 2013 T1-2014" xfId="6163"/>
    <cellStyle name="Dziesiętny_Invoices2001Slovakia_TDT KHANH HOA_Tong hop Cac tuyen(9-1-06)_XDCSHT-999" xfId="6164"/>
    <cellStyle name="Dziesietny_Invoices2001Slovakia_TDT KHANH HOA_Tong von ĐTPT" xfId="6165"/>
    <cellStyle name="Dziesiętny_Invoices2001Slovakia_TDT KHANH HOA_Tong von ĐTPT" xfId="6166"/>
    <cellStyle name="Dziesietny_Invoices2001Slovakia_TDT KHANH HOA_Tong von ĐTPT_Kế hoạch 2013 T1-2014" xfId="6167"/>
    <cellStyle name="Dziesiętny_Invoices2001Slovakia_TDT KHANH HOA_Tong von ĐTPT_KH 2012 (T3-2013)" xfId="6168"/>
    <cellStyle name="Dziesietny_Invoices2001Slovakia_TDT KHANH HOA_Tong von ĐTPT_KH 2012 (T3-2013)_Kế hoạch 2013 T1-2014" xfId="6169"/>
    <cellStyle name="Dziesiętny_Invoices2001Slovakia_TDT KHANH HOA_TU VAN THUY LOI THAM  PHE" xfId="6170"/>
    <cellStyle name="Dziesietny_Invoices2001Slovakia_TDT KHANH HOA_TU VAN THUY LOI THAM  PHE_Kế hoạch 2013 T1-2014" xfId="6171"/>
    <cellStyle name="Dziesiętny_Invoices2001Slovakia_TDT KHANH HOA_TU VAN THUY LOI THAM  PHE_KH 2012 (T3-2013)" xfId="6172"/>
    <cellStyle name="Dziesietny_Invoices2001Slovakia_TDT KHANH HOA_TU VAN THUY LOI THAM  PHE_KH 2012 (T3-2013)_Kế hoạch 2013 T1-2014" xfId="6173"/>
    <cellStyle name="Dziesiętny_Invoices2001Slovakia_TDT KHANH HOA_XDCSHT-999" xfId="6174"/>
    <cellStyle name="Dziesietny_Invoices2001Slovakia_TDT quangngai" xfId="6175"/>
    <cellStyle name="Dziesiętny_Invoices2001Slovakia_TDT quangngai" xfId="6176"/>
    <cellStyle name="Dziesietny_Invoices2001Slovakia_TDT quangngai_Kế hoạch 2013 T1-2014" xfId="6177"/>
    <cellStyle name="Dziesiętny_Invoices2001Slovakia_TDT quangngai_KH 2012 (T3-2013)" xfId="6178"/>
    <cellStyle name="Dziesietny_Invoices2001Slovakia_TDT quangngai_KH 2012 (T3-2013)_Kế hoạch 2013 T1-2014" xfId="6179"/>
    <cellStyle name="Dziesiętny_Invoices2001Slovakia_Tong von ĐTPT" xfId="6180"/>
    <cellStyle name="Dziesietny_Invoices2001Slovakia_VB Di den 2013" xfId="6181"/>
    <cellStyle name="e" xfId="6182"/>
    <cellStyle name="E&amp;Y House" xfId="6183"/>
    <cellStyle name="e_bieu ke hoach dau thau" xfId="6184"/>
    <cellStyle name="e_bieu ke hoach dau thau truong mam non SKH" xfId="6185"/>
    <cellStyle name="e_bieu ke hoach dau thau truong mam non SKH_KH 2012 (T3-2013)" xfId="6186"/>
    <cellStyle name="e_bieu ke hoach dau thau_KH 2012 (T3-2013)" xfId="6187"/>
    <cellStyle name="e_Bieu KT-XH va von dau tu.xls" xfId="6188"/>
    <cellStyle name="e_Book1" xfId="6189"/>
    <cellStyle name="e_Book1_KH 2012 (T3-2013)" xfId="6190"/>
    <cellStyle name="e_DT tieu hoc diem TDC ban Cho 28-02-09" xfId="6191"/>
    <cellStyle name="e_DT tieu hoc diem TDC ban Cho 28-02-09_KH 2012 (T3-2013)" xfId="6192"/>
    <cellStyle name="e_Du toan" xfId="6193"/>
    <cellStyle name="e_Du toan nuoc San Thang (GD2)" xfId="6194"/>
    <cellStyle name="e_Du toan nuoc San Thang (GD2)_KH 2012 (T3-2013)" xfId="6195"/>
    <cellStyle name="e_Du toan_Bieu 1+3+5+6+9" xfId="6196"/>
    <cellStyle name="e_HD TT1" xfId="6197"/>
    <cellStyle name="e_HD TT1_Bieu 1+3+5+6+9" xfId="6198"/>
    <cellStyle name="e_KH 2012 (T3-2013)" xfId="6199"/>
    <cellStyle name="e_Nha lop hoc 8 P" xfId="6200"/>
    <cellStyle name="e_Nha lop hoc 8 P_Bieu 1+3+5+6+9" xfId="6201"/>
    <cellStyle name="e_Tienluong" xfId="6202"/>
    <cellStyle name="e_Tienluong_KH 2012 (T3-2013)" xfId="6203"/>
    <cellStyle name="ea" xfId="6204"/>
    <cellStyle name="Emphasis 1" xfId="6205"/>
    <cellStyle name="Emphasis 2" xfId="6206"/>
    <cellStyle name="Emphasis 3" xfId="6207"/>
    <cellStyle name="Enter Currency (0)" xfId="6208"/>
    <cellStyle name="Enter Currency (0) 10" xfId="6209"/>
    <cellStyle name="Enter Currency (0) 11" xfId="6210"/>
    <cellStyle name="Enter Currency (0) 12" xfId="6211"/>
    <cellStyle name="Enter Currency (0) 13" xfId="6212"/>
    <cellStyle name="Enter Currency (0) 14" xfId="6213"/>
    <cellStyle name="Enter Currency (0) 15" xfId="6214"/>
    <cellStyle name="Enter Currency (0) 16" xfId="6215"/>
    <cellStyle name="Enter Currency (0) 2" xfId="6216"/>
    <cellStyle name="Enter Currency (0) 3" xfId="6217"/>
    <cellStyle name="Enter Currency (0) 4" xfId="6218"/>
    <cellStyle name="Enter Currency (0) 5" xfId="6219"/>
    <cellStyle name="Enter Currency (0) 6" xfId="6220"/>
    <cellStyle name="Enter Currency (0) 7" xfId="6221"/>
    <cellStyle name="Enter Currency (0) 8" xfId="6222"/>
    <cellStyle name="Enter Currency (0) 9" xfId="6223"/>
    <cellStyle name="Enter Currency (2)" xfId="6224"/>
    <cellStyle name="Enter Currency (2) 10" xfId="6225"/>
    <cellStyle name="Enter Currency (2) 11" xfId="6226"/>
    <cellStyle name="Enter Currency (2) 12" xfId="6227"/>
    <cellStyle name="Enter Currency (2) 13" xfId="6228"/>
    <cellStyle name="Enter Currency (2) 14" xfId="6229"/>
    <cellStyle name="Enter Currency (2) 15" xfId="6230"/>
    <cellStyle name="Enter Currency (2) 16" xfId="6231"/>
    <cellStyle name="Enter Currency (2) 2" xfId="6232"/>
    <cellStyle name="Enter Currency (2) 3" xfId="6233"/>
    <cellStyle name="Enter Currency (2) 4" xfId="6234"/>
    <cellStyle name="Enter Currency (2) 5" xfId="6235"/>
    <cellStyle name="Enter Currency (2) 6" xfId="6236"/>
    <cellStyle name="Enter Currency (2) 7" xfId="6237"/>
    <cellStyle name="Enter Currency (2) 8" xfId="6238"/>
    <cellStyle name="Enter Currency (2) 9" xfId="6239"/>
    <cellStyle name="Enter Units (0)" xfId="6240"/>
    <cellStyle name="Enter Units (0) 10" xfId="6241"/>
    <cellStyle name="Enter Units (0) 11" xfId="6242"/>
    <cellStyle name="Enter Units (0) 12" xfId="6243"/>
    <cellStyle name="Enter Units (0) 13" xfId="6244"/>
    <cellStyle name="Enter Units (0) 14" xfId="6245"/>
    <cellStyle name="Enter Units (0) 15" xfId="6246"/>
    <cellStyle name="Enter Units (0) 16" xfId="6247"/>
    <cellStyle name="Enter Units (0) 2" xfId="6248"/>
    <cellStyle name="Enter Units (0) 3" xfId="6249"/>
    <cellStyle name="Enter Units (0) 4" xfId="6250"/>
    <cellStyle name="Enter Units (0) 5" xfId="6251"/>
    <cellStyle name="Enter Units (0) 6" xfId="6252"/>
    <cellStyle name="Enter Units (0) 7" xfId="6253"/>
    <cellStyle name="Enter Units (0) 8" xfId="6254"/>
    <cellStyle name="Enter Units (0) 9" xfId="6255"/>
    <cellStyle name="Enter Units (1)" xfId="6256"/>
    <cellStyle name="Enter Units (1) 10" xfId="6257"/>
    <cellStyle name="Enter Units (1) 11" xfId="6258"/>
    <cellStyle name="Enter Units (1) 12" xfId="6259"/>
    <cellStyle name="Enter Units (1) 13" xfId="6260"/>
    <cellStyle name="Enter Units (1) 14" xfId="6261"/>
    <cellStyle name="Enter Units (1) 15" xfId="6262"/>
    <cellStyle name="Enter Units (1) 16" xfId="6263"/>
    <cellStyle name="Enter Units (1) 2" xfId="6264"/>
    <cellStyle name="Enter Units (1) 3" xfId="6265"/>
    <cellStyle name="Enter Units (1) 4" xfId="6266"/>
    <cellStyle name="Enter Units (1) 5" xfId="6267"/>
    <cellStyle name="Enter Units (1) 6" xfId="6268"/>
    <cellStyle name="Enter Units (1) 7" xfId="6269"/>
    <cellStyle name="Enter Units (1) 8" xfId="6270"/>
    <cellStyle name="Enter Units (1) 9" xfId="6271"/>
    <cellStyle name="Enter Units (2)" xfId="6272"/>
    <cellStyle name="Enter Units (2) 10" xfId="6273"/>
    <cellStyle name="Enter Units (2) 11" xfId="6274"/>
    <cellStyle name="Enter Units (2) 12" xfId="6275"/>
    <cellStyle name="Enter Units (2) 13" xfId="6276"/>
    <cellStyle name="Enter Units (2) 14" xfId="6277"/>
    <cellStyle name="Enter Units (2) 15" xfId="6278"/>
    <cellStyle name="Enter Units (2) 16" xfId="6279"/>
    <cellStyle name="Enter Units (2) 2" xfId="6280"/>
    <cellStyle name="Enter Units (2) 3" xfId="6281"/>
    <cellStyle name="Enter Units (2) 4" xfId="6282"/>
    <cellStyle name="Enter Units (2) 5" xfId="6283"/>
    <cellStyle name="Enter Units (2) 6" xfId="6284"/>
    <cellStyle name="Enter Units (2) 7" xfId="6285"/>
    <cellStyle name="Enter Units (2) 8" xfId="6286"/>
    <cellStyle name="Enter Units (2) 9" xfId="6287"/>
    <cellStyle name="Entered" xfId="6288"/>
    <cellStyle name="Euro" xfId="6289"/>
    <cellStyle name="Euro 10" xfId="6290"/>
    <cellStyle name="Euro 11" xfId="6291"/>
    <cellStyle name="Euro 12" xfId="6292"/>
    <cellStyle name="Euro 13" xfId="6293"/>
    <cellStyle name="Euro 14" xfId="6294"/>
    <cellStyle name="Euro 15" xfId="6295"/>
    <cellStyle name="Euro 16" xfId="6296"/>
    <cellStyle name="Euro 2" xfId="6297"/>
    <cellStyle name="Euro 3" xfId="6298"/>
    <cellStyle name="Euro 4" xfId="6299"/>
    <cellStyle name="Euro 5" xfId="6300"/>
    <cellStyle name="Euro 6" xfId="6301"/>
    <cellStyle name="Euro 7" xfId="6302"/>
    <cellStyle name="Euro 8" xfId="6303"/>
    <cellStyle name="Euro 9" xfId="6304"/>
    <cellStyle name="Excel Built-in Comma [0]" xfId="6305"/>
    <cellStyle name="Excel Built-in Normal" xfId="58"/>
    <cellStyle name="Explanatory Text 2" xfId="6306"/>
    <cellStyle name="f" xfId="6307"/>
    <cellStyle name="f_bieu ke hoach dau thau" xfId="6308"/>
    <cellStyle name="f_bieu ke hoach dau thau truong mam non SKH" xfId="6309"/>
    <cellStyle name="f_bieu ke hoach dau thau truong mam non SKH_KH 2012 (T3-2013)" xfId="6310"/>
    <cellStyle name="f_bieu ke hoach dau thau_KH 2012 (T3-2013)" xfId="6311"/>
    <cellStyle name="f_Bieu KT-XH va von dau tu.xls" xfId="6312"/>
    <cellStyle name="f_Book1" xfId="6313"/>
    <cellStyle name="f_Book1_KH 2012 (T3-2013)" xfId="6314"/>
    <cellStyle name="f_Danhmuc_Quyhoach2009" xfId="6315"/>
    <cellStyle name="f_Danhmuc_Quyhoach2009 2" xfId="6316"/>
    <cellStyle name="f_Danhmuc_Quyhoach2009 2 2" xfId="6317"/>
    <cellStyle name="f_DT tieu hoc diem TDC ban Cho 28-02-09" xfId="6318"/>
    <cellStyle name="f_DT tieu hoc diem TDC ban Cho 28-02-09_KH 2012 (T3-2013)" xfId="6319"/>
    <cellStyle name="f_Du toan" xfId="6320"/>
    <cellStyle name="f_Du toan nuoc San Thang (GD2)" xfId="6321"/>
    <cellStyle name="f_Du toan nuoc San Thang (GD2)_KH 2012 (T3-2013)" xfId="6322"/>
    <cellStyle name="f_Du toan_Bieu 1+3+5+6+9" xfId="6323"/>
    <cellStyle name="f_HD TT1" xfId="6324"/>
    <cellStyle name="f_HD TT1_Bieu 1+3+5+6+9" xfId="6325"/>
    <cellStyle name="f_KH 2012 (T3-2013)" xfId="6326"/>
    <cellStyle name="f_Nha lop hoc 8 P" xfId="6327"/>
    <cellStyle name="f_Nha lop hoc 8 P_Bieu 1+3+5+6+9" xfId="6328"/>
    <cellStyle name="f_Tienluong" xfId="6329"/>
    <cellStyle name="f_Tienluong_KH 2012 (T3-2013)" xfId="6330"/>
    <cellStyle name="f1" xfId="6331"/>
    <cellStyle name="f2" xfId="6332"/>
    <cellStyle name="F3" xfId="6333"/>
    <cellStyle name="F4" xfId="6334"/>
    <cellStyle name="F5" xfId="6335"/>
    <cellStyle name="F6" xfId="6336"/>
    <cellStyle name="F7" xfId="6337"/>
    <cellStyle name="F8" xfId="6338"/>
    <cellStyle name="Fixed" xfId="6339"/>
    <cellStyle name="Fixed 10" xfId="6340"/>
    <cellStyle name="Fixed 11" xfId="6341"/>
    <cellStyle name="Fixed 12" xfId="6342"/>
    <cellStyle name="Fixed 13" xfId="6343"/>
    <cellStyle name="Fixed 14" xfId="6344"/>
    <cellStyle name="Fixed 15" xfId="6345"/>
    <cellStyle name="Fixed 16" xfId="6346"/>
    <cellStyle name="Fixed 2" xfId="6347"/>
    <cellStyle name="Fixed 2 2" xfId="6348"/>
    <cellStyle name="Fixed 3" xfId="6349"/>
    <cellStyle name="Fixed 4" xfId="6350"/>
    <cellStyle name="Fixed 5" xfId="6351"/>
    <cellStyle name="Fixed 6" xfId="6352"/>
    <cellStyle name="Fixed 7" xfId="6353"/>
    <cellStyle name="Fixed 8" xfId="6354"/>
    <cellStyle name="Fixed 9" xfId="6355"/>
    <cellStyle name="Font Britannic16" xfId="6356"/>
    <cellStyle name="Font Britannic18" xfId="6357"/>
    <cellStyle name="Font CenturyCond 18" xfId="6358"/>
    <cellStyle name="Font Cond20" xfId="6359"/>
    <cellStyle name="Font LucidaSans16" xfId="6360"/>
    <cellStyle name="Font NewCenturyCond18" xfId="6361"/>
    <cellStyle name="Font Ottawa14" xfId="6362"/>
    <cellStyle name="Font Ottawa16" xfId="6363"/>
    <cellStyle name="Ghi chú" xfId="6364"/>
    <cellStyle name="gia" xfId="6365"/>
    <cellStyle name="GIA-MOI" xfId="6366"/>
    <cellStyle name="Good 2" xfId="6367"/>
    <cellStyle name="Grey" xfId="6368"/>
    <cellStyle name="Grey 10" xfId="6369"/>
    <cellStyle name="Grey 11" xfId="6370"/>
    <cellStyle name="Grey 12" xfId="6371"/>
    <cellStyle name="Grey 13" xfId="6372"/>
    <cellStyle name="Grey 14" xfId="6373"/>
    <cellStyle name="Grey 15" xfId="6374"/>
    <cellStyle name="Grey 16" xfId="6375"/>
    <cellStyle name="Grey 2" xfId="6376"/>
    <cellStyle name="Grey 3" xfId="6377"/>
    <cellStyle name="Grey 4" xfId="6378"/>
    <cellStyle name="Grey 5" xfId="6379"/>
    <cellStyle name="Grey 6" xfId="6380"/>
    <cellStyle name="Grey 7" xfId="6381"/>
    <cellStyle name="Grey 8" xfId="6382"/>
    <cellStyle name="Grey 9" xfId="6383"/>
    <cellStyle name="Grey_KH TPCP 2016-2020 (tong hop)" xfId="6384"/>
    <cellStyle name="Group" xfId="6385"/>
    <cellStyle name="H" xfId="6386"/>
    <cellStyle name="H_bieumau 1" xfId="6387"/>
    <cellStyle name="H_Book1" xfId="6388"/>
    <cellStyle name="H_D-A-VU" xfId="6389"/>
    <cellStyle name="H_D-A-VU_Bieu 1+3+5+6+9" xfId="6390"/>
    <cellStyle name="H_Điện chiếu sáng Phong Thổ.02.03.2011" xfId="6391"/>
    <cellStyle name="H_HSTHAU" xfId="6392"/>
    <cellStyle name="H_HSTHAU_Bieu 1+3+5+6+9" xfId="6393"/>
    <cellStyle name="H_Ket du ung NS" xfId="6394"/>
    <cellStyle name="H_KH Von 2012 gui BKH 1" xfId="6395"/>
    <cellStyle name="H_KH Von 2012 gui BKH 1_Bieu 1+3+5+6+9" xfId="6396"/>
    <cellStyle name="H_KH Von 2012 gui BKH 2" xfId="6397"/>
    <cellStyle name="H_KH Von 2012 gui BKH 2_Bieu 1+3+5+6+9" xfId="6398"/>
    <cellStyle name="H_KQXS" xfId="6399"/>
    <cellStyle name="H_THEO DÕI DỰ ÁN.NĂM 2010-2011" xfId="6400"/>
    <cellStyle name="H_VB Di den 2013" xfId="6401"/>
    <cellStyle name="H_XDCSHT-999" xfId="6402"/>
    <cellStyle name="ha" xfId="6403"/>
    <cellStyle name="HAI" xfId="6404"/>
    <cellStyle name="Head 1" xfId="6405"/>
    <cellStyle name="HEADER" xfId="6406"/>
    <cellStyle name="HEADER 2" xfId="6407"/>
    <cellStyle name="Header1" xfId="6408"/>
    <cellStyle name="Header1 2" xfId="6409"/>
    <cellStyle name="Header2" xfId="6410"/>
    <cellStyle name="Header2 2" xfId="6411"/>
    <cellStyle name="Header2 2 2" xfId="6412"/>
    <cellStyle name="Header2 3" xfId="6413"/>
    <cellStyle name="Heading" xfId="6414"/>
    <cellStyle name="Heading 1 2" xfId="6415"/>
    <cellStyle name="Heading 2 2" xfId="6416"/>
    <cellStyle name="Heading 3 2" xfId="6417"/>
    <cellStyle name="Heading 4 2" xfId="6418"/>
    <cellStyle name="Heading 5" xfId="6419"/>
    <cellStyle name="Heading No Underline" xfId="6420"/>
    <cellStyle name="Heading With Underline" xfId="6421"/>
    <cellStyle name="Heading1" xfId="6422"/>
    <cellStyle name="Heading1 1" xfId="6423"/>
    <cellStyle name="Heading1 2" xfId="6424"/>
    <cellStyle name="Heading1 3" xfId="6425"/>
    <cellStyle name="Heading2" xfId="6426"/>
    <cellStyle name="HEADINGS" xfId="6427"/>
    <cellStyle name="HEADINGSTOP" xfId="6428"/>
    <cellStyle name="headoption" xfId="6429"/>
    <cellStyle name="headoption 2" xfId="6430"/>
    <cellStyle name="headoption 3" xfId="6431"/>
    <cellStyle name="Hoa-Scholl" xfId="6432"/>
    <cellStyle name="Hoa-Scholl 2" xfId="6433"/>
    <cellStyle name="HUY" xfId="6434"/>
    <cellStyle name="Hyperlink 2" xfId="91"/>
    <cellStyle name="i phÝ kh¸c_B¶ng 2" xfId="6435"/>
    <cellStyle name="I.3" xfId="6436"/>
    <cellStyle name="I.3?b_x000c_Comma [0]_II?_x0012_Comma [0]_laroux_2?_x0012_Comma [0]_larou_x001c_Comma [0]_laroux_3_¼­¿ï-¾È»ê?$Comma [0]" xfId="6437"/>
    <cellStyle name="I.3_KH 2012 (T3-2013)" xfId="6438"/>
    <cellStyle name="i·0" xfId="6439"/>
    <cellStyle name="i·0 2" xfId="6440"/>
    <cellStyle name="ï-¾È»ê_BiÓu TB" xfId="6441"/>
    <cellStyle name="Indent" xfId="6442"/>
    <cellStyle name="Input [yellow]" xfId="6443"/>
    <cellStyle name="Input [yellow] 10" xfId="6444"/>
    <cellStyle name="Input [yellow] 11" xfId="6445"/>
    <cellStyle name="Input [yellow] 12" xfId="6446"/>
    <cellStyle name="Input [yellow] 13" xfId="6447"/>
    <cellStyle name="Input [yellow] 14" xfId="6448"/>
    <cellStyle name="Input [yellow] 15" xfId="6449"/>
    <cellStyle name="Input [yellow] 16" xfId="6450"/>
    <cellStyle name="Input [yellow] 2" xfId="6451"/>
    <cellStyle name="Input [yellow] 2 2" xfId="6452"/>
    <cellStyle name="Input [yellow] 3" xfId="6453"/>
    <cellStyle name="Input [yellow] 4" xfId="6454"/>
    <cellStyle name="Input [yellow] 5" xfId="6455"/>
    <cellStyle name="Input [yellow] 6" xfId="6456"/>
    <cellStyle name="Input [yellow] 7" xfId="6457"/>
    <cellStyle name="Input [yellow] 8" xfId="6458"/>
    <cellStyle name="Input [yellow] 9" xfId="6459"/>
    <cellStyle name="Input [yellow]_KH TPCP 2016-2020 (tong hop)" xfId="6460"/>
    <cellStyle name="Input 2" xfId="6461"/>
    <cellStyle name="Input 3" xfId="6462"/>
    <cellStyle name="Input 4" xfId="6463"/>
    <cellStyle name="Input 5" xfId="6464"/>
    <cellStyle name="Input 6" xfId="6465"/>
    <cellStyle name="Input 7" xfId="6466"/>
    <cellStyle name="Input Cells" xfId="6467"/>
    <cellStyle name="k" xfId="6468"/>
    <cellStyle name="k_TONG HOP KINH PHI" xfId="6469"/>
    <cellStyle name="k_TONG HOP KINH PHI_!1 1 bao cao giao KH ve HTCMT vung TNB   12-12-2011" xfId="6470"/>
    <cellStyle name="k_TONG HOP KINH PHI_Bieu 1+3+5+6+9" xfId="6471"/>
    <cellStyle name="k_TONG HOP KINH PHI_Bieu4HTMT" xfId="6472"/>
    <cellStyle name="k_TONG HOP KINH PHI_Bieu4HTMT_!1 1 bao cao giao KH ve HTCMT vung TNB   12-12-2011" xfId="6473"/>
    <cellStyle name="k_TONG HOP KINH PHI_Bieu4HTMT_KH TPCP vung TNB (03-1-2012)" xfId="6474"/>
    <cellStyle name="k_TONG HOP KINH PHI_KH TPCP vung TNB (03-1-2012)" xfId="6475"/>
    <cellStyle name="k_ÿÿÿÿÿ" xfId="6476"/>
    <cellStyle name="k_ÿÿÿÿÿ_!1 1 bao cao giao KH ve HTCMT vung TNB   12-12-2011" xfId="6477"/>
    <cellStyle name="k_ÿÿÿÿÿ_1" xfId="6478"/>
    <cellStyle name="k_ÿÿÿÿÿ_2" xfId="6479"/>
    <cellStyle name="k_ÿÿÿÿÿ_2_!1 1 bao cao giao KH ve HTCMT vung TNB   12-12-2011" xfId="6480"/>
    <cellStyle name="k_ÿÿÿÿÿ_2_Bieu 1+3+5+6+9" xfId="6481"/>
    <cellStyle name="k_ÿÿÿÿÿ_2_Bieu4HTMT" xfId="6482"/>
    <cellStyle name="k_ÿÿÿÿÿ_2_Bieu4HTMT_!1 1 bao cao giao KH ve HTCMT vung TNB   12-12-2011" xfId="6483"/>
    <cellStyle name="k_ÿÿÿÿÿ_2_Bieu4HTMT_KH TPCP vung TNB (03-1-2012)" xfId="6484"/>
    <cellStyle name="k_ÿÿÿÿÿ_2_KH TPCP vung TNB (03-1-2012)" xfId="6485"/>
    <cellStyle name="k_ÿÿÿÿÿ_Bieu 1+3+5+6+9" xfId="6486"/>
    <cellStyle name="k_ÿÿÿÿÿ_Bieu4HTMT" xfId="6487"/>
    <cellStyle name="k_ÿÿÿÿÿ_Bieu4HTMT_!1 1 bao cao giao KH ve HTCMT vung TNB   12-12-2011" xfId="6488"/>
    <cellStyle name="k_ÿÿÿÿÿ_Bieu4HTMT_KH TPCP vung TNB (03-1-2012)" xfId="6489"/>
    <cellStyle name="k_ÿÿÿÿÿ_KH TPCP vung TNB (03-1-2012)" xfId="6490"/>
    <cellStyle name="k1" xfId="6491"/>
    <cellStyle name="k2" xfId="6492"/>
    <cellStyle name="kh¸c_Bang Chi tieu" xfId="6493"/>
    <cellStyle name="khanh" xfId="6494"/>
    <cellStyle name="khung" xfId="6495"/>
    <cellStyle name="Kiểm tra Ô" xfId="6496"/>
    <cellStyle name="KLBXUNG" xfId="6497"/>
    <cellStyle name="Ledger 17 x 11 in" xfId="6498"/>
    <cellStyle name="Ledger 17 x 11 in 2" xfId="6499"/>
    <cellStyle name="Ledger 17 x 11 in 2 2" xfId="6500"/>
    <cellStyle name="Ledger 17 x 11 in 3" xfId="6501"/>
    <cellStyle name="Ledger 17 x 11 in 3 2" xfId="6502"/>
    <cellStyle name="Ledger 17 x 11 in 4" xfId="6503"/>
    <cellStyle name="Ledger 17 x 11 in_13_DCBC_NSDP_tỉnh bieu" xfId="6504"/>
    <cellStyle name="left" xfId="6505"/>
    <cellStyle name="Line" xfId="6506"/>
    <cellStyle name="Link Currency (0)" xfId="6507"/>
    <cellStyle name="Link Currency (0) 10" xfId="6508"/>
    <cellStyle name="Link Currency (0) 11" xfId="6509"/>
    <cellStyle name="Link Currency (0) 12" xfId="6510"/>
    <cellStyle name="Link Currency (0) 13" xfId="6511"/>
    <cellStyle name="Link Currency (0) 14" xfId="6512"/>
    <cellStyle name="Link Currency (0) 15" xfId="6513"/>
    <cellStyle name="Link Currency (0) 16" xfId="6514"/>
    <cellStyle name="Link Currency (0) 2" xfId="6515"/>
    <cellStyle name="Link Currency (0) 3" xfId="6516"/>
    <cellStyle name="Link Currency (0) 4" xfId="6517"/>
    <cellStyle name="Link Currency (0) 5" xfId="6518"/>
    <cellStyle name="Link Currency (0) 6" xfId="6519"/>
    <cellStyle name="Link Currency (0) 7" xfId="6520"/>
    <cellStyle name="Link Currency (0) 8" xfId="6521"/>
    <cellStyle name="Link Currency (0) 9" xfId="6522"/>
    <cellStyle name="Link Currency (2)" xfId="6523"/>
    <cellStyle name="Link Currency (2) 10" xfId="6524"/>
    <cellStyle name="Link Currency (2) 11" xfId="6525"/>
    <cellStyle name="Link Currency (2) 12" xfId="6526"/>
    <cellStyle name="Link Currency (2) 13" xfId="6527"/>
    <cellStyle name="Link Currency (2) 14" xfId="6528"/>
    <cellStyle name="Link Currency (2) 15" xfId="6529"/>
    <cellStyle name="Link Currency (2) 16" xfId="6530"/>
    <cellStyle name="Link Currency (2) 2" xfId="6531"/>
    <cellStyle name="Link Currency (2) 3" xfId="6532"/>
    <cellStyle name="Link Currency (2) 4" xfId="6533"/>
    <cellStyle name="Link Currency (2) 5" xfId="6534"/>
    <cellStyle name="Link Currency (2) 6" xfId="6535"/>
    <cellStyle name="Link Currency (2) 7" xfId="6536"/>
    <cellStyle name="Link Currency (2) 8" xfId="6537"/>
    <cellStyle name="Link Currency (2) 9" xfId="6538"/>
    <cellStyle name="Link Units (0)" xfId="6539"/>
    <cellStyle name="Link Units (0) 10" xfId="6540"/>
    <cellStyle name="Link Units (0) 11" xfId="6541"/>
    <cellStyle name="Link Units (0) 12" xfId="6542"/>
    <cellStyle name="Link Units (0) 13" xfId="6543"/>
    <cellStyle name="Link Units (0) 14" xfId="6544"/>
    <cellStyle name="Link Units (0) 15" xfId="6545"/>
    <cellStyle name="Link Units (0) 16" xfId="6546"/>
    <cellStyle name="Link Units (0) 2" xfId="6547"/>
    <cellStyle name="Link Units (0) 3" xfId="6548"/>
    <cellStyle name="Link Units (0) 4" xfId="6549"/>
    <cellStyle name="Link Units (0) 5" xfId="6550"/>
    <cellStyle name="Link Units (0) 6" xfId="6551"/>
    <cellStyle name="Link Units (0) 7" xfId="6552"/>
    <cellStyle name="Link Units (0) 8" xfId="6553"/>
    <cellStyle name="Link Units (0) 9" xfId="6554"/>
    <cellStyle name="Link Units (1)" xfId="6555"/>
    <cellStyle name="Link Units (1) 10" xfId="6556"/>
    <cellStyle name="Link Units (1) 11" xfId="6557"/>
    <cellStyle name="Link Units (1) 12" xfId="6558"/>
    <cellStyle name="Link Units (1) 13" xfId="6559"/>
    <cellStyle name="Link Units (1) 14" xfId="6560"/>
    <cellStyle name="Link Units (1) 15" xfId="6561"/>
    <cellStyle name="Link Units (1) 16" xfId="6562"/>
    <cellStyle name="Link Units (1) 2" xfId="6563"/>
    <cellStyle name="Link Units (1) 3" xfId="6564"/>
    <cellStyle name="Link Units (1) 4" xfId="6565"/>
    <cellStyle name="Link Units (1) 5" xfId="6566"/>
    <cellStyle name="Link Units (1) 6" xfId="6567"/>
    <cellStyle name="Link Units (1) 7" xfId="6568"/>
    <cellStyle name="Link Units (1) 8" xfId="6569"/>
    <cellStyle name="Link Units (1) 9" xfId="6570"/>
    <cellStyle name="Link Units (2)" xfId="6571"/>
    <cellStyle name="Link Units (2) 10" xfId="6572"/>
    <cellStyle name="Link Units (2) 11" xfId="6573"/>
    <cellStyle name="Link Units (2) 12" xfId="6574"/>
    <cellStyle name="Link Units (2) 13" xfId="6575"/>
    <cellStyle name="Link Units (2) 14" xfId="6576"/>
    <cellStyle name="Link Units (2) 15" xfId="6577"/>
    <cellStyle name="Link Units (2) 16" xfId="6578"/>
    <cellStyle name="Link Units (2) 2" xfId="6579"/>
    <cellStyle name="Link Units (2) 3" xfId="6580"/>
    <cellStyle name="Link Units (2) 4" xfId="6581"/>
    <cellStyle name="Link Units (2) 5" xfId="6582"/>
    <cellStyle name="Link Units (2) 6" xfId="6583"/>
    <cellStyle name="Link Units (2) 7" xfId="6584"/>
    <cellStyle name="Link Units (2) 8" xfId="6585"/>
    <cellStyle name="Link Units (2) 9" xfId="6586"/>
    <cellStyle name="Linked Cell 2" xfId="6587"/>
    <cellStyle name="Linked Cells" xfId="6588"/>
    <cellStyle name="Loai CBDT" xfId="6589"/>
    <cellStyle name="Loai CT" xfId="6590"/>
    <cellStyle name="Loai GD" xfId="6591"/>
    <cellStyle name="luc" xfId="6592"/>
    <cellStyle name="luc2" xfId="6593"/>
    <cellStyle name="MAU" xfId="6594"/>
    <cellStyle name="MAU 2" xfId="6595"/>
    <cellStyle name="Migliaia (0)_CALPREZZ" xfId="6596"/>
    <cellStyle name="Migliaia_ PESO ELETTR." xfId="6597"/>
    <cellStyle name="Millares [0]_2AV_M_M " xfId="6598"/>
    <cellStyle name="Millares_2AV_M_M " xfId="6599"/>
    <cellStyle name="Milliers [0]_      " xfId="6600"/>
    <cellStyle name="Milliers_      " xfId="6601"/>
    <cellStyle name="Môc" xfId="6602"/>
    <cellStyle name="Model" xfId="6603"/>
    <cellStyle name="Model 2" xfId="6604"/>
    <cellStyle name="moi" xfId="6605"/>
    <cellStyle name="moi 2" xfId="6606"/>
    <cellStyle name="moi 3" xfId="6607"/>
    <cellStyle name="Mon?aire [0]_      " xfId="6608"/>
    <cellStyle name="Mon?aire_      " xfId="6609"/>
    <cellStyle name="Moneda [0]_2AV_M_M " xfId="6610"/>
    <cellStyle name="Moneda_2AV_M_M " xfId="6611"/>
    <cellStyle name="Monétaire [0]_      " xfId="6612"/>
    <cellStyle name="Monétaire_      " xfId="6613"/>
    <cellStyle name="n" xfId="6614"/>
    <cellStyle name="n_bieu ke hoach dau thau" xfId="6615"/>
    <cellStyle name="n_bieu ke hoach dau thau truong mam non SKH" xfId="6616"/>
    <cellStyle name="n_bieu ke hoach dau thau truong mam non SKH_KH 2012 (T3-2013)" xfId="6617"/>
    <cellStyle name="n_bieu ke hoach dau thau_KH 2012 (T3-2013)" xfId="6618"/>
    <cellStyle name="n_Bieu KT-XH va von dau tu.xls" xfId="6619"/>
    <cellStyle name="n_Book1" xfId="6620"/>
    <cellStyle name="n_Book1_Bieu du thao QD von ho tro co MT 3 2" xfId="6621"/>
    <cellStyle name="n_Book1_KH 2012 (T3-2013)" xfId="6622"/>
    <cellStyle name="n_Bu_Gia" xfId="6623"/>
    <cellStyle name="n_Bu_Gia_KH 2012 (T3-2013)" xfId="6624"/>
    <cellStyle name="n_DT tieu hoc diem TDC ban Cho 28-02-09" xfId="6625"/>
    <cellStyle name="n_DT tieu hoc diem TDC ban Cho 28-02-09_KH 2012 (T3-2013)" xfId="6626"/>
    <cellStyle name="n_Du toan" xfId="6627"/>
    <cellStyle name="n_Du toan nuoc San Thang (GD2)" xfId="6628"/>
    <cellStyle name="n_Du toan nuoc San Thang (GD2)_KH 2012 (T3-2013)" xfId="6629"/>
    <cellStyle name="n_Du toan_Bieu 1+3+5+6+9" xfId="6630"/>
    <cellStyle name="n_KH 2012 (T3-2013)" xfId="6631"/>
    <cellStyle name="n_Nha lop hoc 8 P" xfId="6632"/>
    <cellStyle name="n_Nha lop hoc 8 P_Bieu 1+3+5+6+9" xfId="6633"/>
    <cellStyle name="n_Tienluong" xfId="6634"/>
    <cellStyle name="n_Tienluong_KH 2012 (T3-2013)" xfId="6635"/>
    <cellStyle name="n_Tram y te chan nua TD" xfId="6636"/>
    <cellStyle name="n_Tram y te chan nua TD_Bieu 1+3+5+6+9" xfId="6637"/>
    <cellStyle name="n1" xfId="6638"/>
    <cellStyle name="Neutral 2" xfId="6639"/>
    <cellStyle name="New" xfId="6640"/>
    <cellStyle name="New Times Roman" xfId="6641"/>
    <cellStyle name="New_BC Ke hoạch 2012 9 thang (sua)" xfId="6642"/>
    <cellStyle name="nga" xfId="6643"/>
    <cellStyle name="Nhấn1" xfId="6644"/>
    <cellStyle name="Nhấn2" xfId="6645"/>
    <cellStyle name="Nhấn3" xfId="6646"/>
    <cellStyle name="Nhấn4" xfId="6647"/>
    <cellStyle name="Nhấn5" xfId="6648"/>
    <cellStyle name="Nhấn6" xfId="6649"/>
    <cellStyle name="no dec" xfId="6650"/>
    <cellStyle name="no dec 2" xfId="6651"/>
    <cellStyle name="no dec 2 2" xfId="6652"/>
    <cellStyle name="ÑONVÒ" xfId="6653"/>
    <cellStyle name="ÑONVÒ 2" xfId="6654"/>
    <cellStyle name="Normal" xfId="0" builtinId="0"/>
    <cellStyle name="Normal - Style1" xfId="6655"/>
    <cellStyle name="Normal - Style1 2" xfId="6656"/>
    <cellStyle name="Normal - Style1 2 2" xfId="6657"/>
    <cellStyle name="Normal - Style1 3" xfId="6658"/>
    <cellStyle name="Normal - Style1_KH TPCP 2016-2020 (tong hop)" xfId="6659"/>
    <cellStyle name="Normal - 유형1" xfId="6660"/>
    <cellStyle name="Normal 10" xfId="5"/>
    <cellStyle name="Normal 10 10" xfId="6661"/>
    <cellStyle name="Normal 10 2" xfId="60"/>
    <cellStyle name="Normal 10 2 2" xfId="6662"/>
    <cellStyle name="Normal 10 2 24" xfId="6663"/>
    <cellStyle name="Normal 10 2 28" xfId="6664"/>
    <cellStyle name="Normal 10 2 4" xfId="6665"/>
    <cellStyle name="Normal 10 3" xfId="59"/>
    <cellStyle name="Normal 10 3 2" xfId="6666"/>
    <cellStyle name="Normal 10 3 3" xfId="6667"/>
    <cellStyle name="Normal 10 3 3 2" xfId="6668"/>
    <cellStyle name="Normal 10 4" xfId="6669"/>
    <cellStyle name="Normal 10 5" xfId="6670"/>
    <cellStyle name="Normal 10 6" xfId="6671"/>
    <cellStyle name="Normal 10 7" xfId="6672"/>
    <cellStyle name="Normal 10 7 2" xfId="6673"/>
    <cellStyle name="Normal 10 7 3" xfId="35"/>
    <cellStyle name="Normal 10 7 3 2" xfId="6674"/>
    <cellStyle name="Normal 10 7 3 2 2" xfId="6675"/>
    <cellStyle name="Normal 10 7 3 3" xfId="6676"/>
    <cellStyle name="Normal 10 7 4" xfId="6677"/>
    <cellStyle name="Normal 10 7 4 2" xfId="6678"/>
    <cellStyle name="Normal 10 8" xfId="6679"/>
    <cellStyle name="Normal 10 9" xfId="6680"/>
    <cellStyle name="Normal 10_05-12  KH trung han 2016-2020 - Liem Thinh edited" xfId="6681"/>
    <cellStyle name="Normal 100" xfId="6682"/>
    <cellStyle name="Normal 11" xfId="10"/>
    <cellStyle name="Normal 11 2" xfId="6683"/>
    <cellStyle name="Normal 11 2 2" xfId="25"/>
    <cellStyle name="Normal 11 3" xfId="6684"/>
    <cellStyle name="Normal 11 3 2" xfId="6685"/>
    <cellStyle name="Normal 11 3 2 2" xfId="6686"/>
    <cellStyle name="Normal 11 3 2 2 2" xfId="6687"/>
    <cellStyle name="Normal 11 3 2 3" xfId="6688"/>
    <cellStyle name="Normal 11 3 3" xfId="6689"/>
    <cellStyle name="Normal 11 3 3 2" xfId="6690"/>
    <cellStyle name="Normal 11 3 3 2 2" xfId="6691"/>
    <cellStyle name="Normal 11 3 3 2 2 2" xfId="6692"/>
    <cellStyle name="Normal 11 3 3 2 3" xfId="6693"/>
    <cellStyle name="Normal 11 3 3 3" xfId="6694"/>
    <cellStyle name="Normal 11 3 3 3 2" xfId="6695"/>
    <cellStyle name="Normal 11 3 3 4" xfId="6696"/>
    <cellStyle name="Normal 11 3 4" xfId="6697"/>
    <cellStyle name="Normal 11 3 4 2" xfId="6698"/>
    <cellStyle name="Normal 11 3 4 2 2" xfId="6699"/>
    <cellStyle name="Normal 11 3 4 2 2 2" xfId="6700"/>
    <cellStyle name="Normal 11 3 4 2 2 2 2" xfId="6701"/>
    <cellStyle name="Normal 11 3 4 2 2 2 2 2" xfId="6702"/>
    <cellStyle name="Normal 11 3 4 2 2 2 3" xfId="6703"/>
    <cellStyle name="Normal 11 3 4 2 2 3" xfId="6704"/>
    <cellStyle name="Normal 11 3 4 2 2 3 2" xfId="6705"/>
    <cellStyle name="Normal 11 3 4 2 2 4" xfId="6706"/>
    <cellStyle name="Normal 11 3 4 2 3" xfId="6707"/>
    <cellStyle name="Normal 11 3 4 2 3 2" xfId="6708"/>
    <cellStyle name="Normal 11 3 4 2 3 2 2" xfId="6709"/>
    <cellStyle name="Normal 11 3 4 2 3 3" xfId="6710"/>
    <cellStyle name="Normal 11 3 4 2 4" xfId="6711"/>
    <cellStyle name="Normal 11 3 4 2 4 2" xfId="6712"/>
    <cellStyle name="Normal 11 3 4 2 5" xfId="6713"/>
    <cellStyle name="Normal 11 3 4 3" xfId="6714"/>
    <cellStyle name="Normal 11 3 4 3 2" xfId="6715"/>
    <cellStyle name="Normal 11 3 4 3 2 2" xfId="6716"/>
    <cellStyle name="Normal 11 3 4 3 2 2 2" xfId="6717"/>
    <cellStyle name="Normal 11 3 4 3 2 2 2 2" xfId="6718"/>
    <cellStyle name="Normal 11 3 4 3 2 2 3" xfId="6719"/>
    <cellStyle name="Normal 11 3 4 3 2 3" xfId="6720"/>
    <cellStyle name="Normal 11 3 4 3 2 3 2" xfId="6721"/>
    <cellStyle name="Normal 11 3 4 3 2 4" xfId="6722"/>
    <cellStyle name="Normal 11 3 4 3 3" xfId="6723"/>
    <cellStyle name="Normal 11 3 4 3 3 2" xfId="6724"/>
    <cellStyle name="Normal 11 3 4 3 3 2 2" xfId="6725"/>
    <cellStyle name="Normal 11 3 4 3 3 3" xfId="6726"/>
    <cellStyle name="Normal 11 3 4 3 4" xfId="6727"/>
    <cellStyle name="Normal 11 3 4 3 4 2" xfId="6728"/>
    <cellStyle name="Normal 11 3 4 3 5" xfId="6729"/>
    <cellStyle name="Normal 11 3 4 4" xfId="6730"/>
    <cellStyle name="Normal 11 3 4 4 2" xfId="6731"/>
    <cellStyle name="Normal 11 3 4 4 2 2" xfId="6732"/>
    <cellStyle name="Normal 11 3 4 4 3" xfId="6733"/>
    <cellStyle name="Normal 11 3 4 5" xfId="6734"/>
    <cellStyle name="Normal 11 3 4 5 2" xfId="6735"/>
    <cellStyle name="Normal 11 3 4 6" xfId="6736"/>
    <cellStyle name="Normal 11 3 4 6 2" xfId="6737"/>
    <cellStyle name="Normal 11 3 4 7" xfId="6738"/>
    <cellStyle name="Normal 11 3 5" xfId="6739"/>
    <cellStyle name="Normal 11 3 5 2" xfId="6740"/>
    <cellStyle name="Normal 11 3 6" xfId="6741"/>
    <cellStyle name="Normal 11 4" xfId="6742"/>
    <cellStyle name="Normal 11 5" xfId="6743"/>
    <cellStyle name="Normal 12" xfId="6744"/>
    <cellStyle name="Normal 12 2" xfId="6745"/>
    <cellStyle name="Normal 12 3" xfId="6746"/>
    <cellStyle name="Normal 12 4" xfId="6747"/>
    <cellStyle name="Normal 13" xfId="27"/>
    <cellStyle name="Normal 13 2" xfId="6748"/>
    <cellStyle name="Normal 13 3" xfId="111"/>
    <cellStyle name="Normal 13 4" xfId="6749"/>
    <cellStyle name="Normal 14" xfId="6750"/>
    <cellStyle name="Normal 14 2" xfId="6751"/>
    <cellStyle name="Normal 14 3" xfId="6752"/>
    <cellStyle name="Normal 15" xfId="6753"/>
    <cellStyle name="Normal 15 2" xfId="6754"/>
    <cellStyle name="Normal 15 3" xfId="6755"/>
    <cellStyle name="Normal 15 4" xfId="6756"/>
    <cellStyle name="Normal 16" xfId="6757"/>
    <cellStyle name="Normal 16 2" xfId="6758"/>
    <cellStyle name="Normal 16 2 2" xfId="6759"/>
    <cellStyle name="Normal 16 2 2 2" xfId="6760"/>
    <cellStyle name="Normal 16 2 2 2 2" xfId="6761"/>
    <cellStyle name="Normal 16 2 2 2 2 2" xfId="6762"/>
    <cellStyle name="Normal 16 2 2 2 3" xfId="6763"/>
    <cellStyle name="Normal 16 2 2 3" xfId="6764"/>
    <cellStyle name="Normal 16 2 2 4" xfId="6765"/>
    <cellStyle name="Normal 16 2 2 4 2" xfId="6766"/>
    <cellStyle name="Normal 16 2 2 5" xfId="6767"/>
    <cellStyle name="Normal 16 2 3" xfId="6768"/>
    <cellStyle name="Normal 16 2 3 2" xfId="6769"/>
    <cellStyle name="Normal 16 2 3 2 2" xfId="6770"/>
    <cellStyle name="Normal 16 2 3 2 2 2" xfId="6771"/>
    <cellStyle name="Normal 16 2 3 2 3" xfId="6772"/>
    <cellStyle name="Normal 16 2 3 3" xfId="6773"/>
    <cellStyle name="Normal 16 2 3 3 2" xfId="6774"/>
    <cellStyle name="Normal 16 2 3 4" xfId="6775"/>
    <cellStyle name="Normal 16 2 4" xfId="6776"/>
    <cellStyle name="Normal 16 3" xfId="6777"/>
    <cellStyle name="Normal 16 4" xfId="6778"/>
    <cellStyle name="Normal 16 4 2" xfId="6779"/>
    <cellStyle name="Normal 16 4 2 2" xfId="6780"/>
    <cellStyle name="Normal 16 4 2 2 2" xfId="6781"/>
    <cellStyle name="Normal 16 4 2 3" xfId="6782"/>
    <cellStyle name="Normal 16 4 3" xfId="6783"/>
    <cellStyle name="Normal 16 4 3 2" xfId="6784"/>
    <cellStyle name="Normal 16 4 4" xfId="6785"/>
    <cellStyle name="Normal 16 5" xfId="6786"/>
    <cellStyle name="Normal 16 5 2" xfId="6787"/>
    <cellStyle name="Normal 16 5 2 2" xfId="6788"/>
    <cellStyle name="Normal 16 5 2 2 2" xfId="6789"/>
    <cellStyle name="Normal 16 5 2 3" xfId="6790"/>
    <cellStyle name="Normal 16 5 3" xfId="6791"/>
    <cellStyle name="Normal 16 5 3 2" xfId="6792"/>
    <cellStyle name="Normal 16 5 4" xfId="6793"/>
    <cellStyle name="Normal 17" xfId="12"/>
    <cellStyle name="Normal 17 2" xfId="6794"/>
    <cellStyle name="Normal 17 3 2" xfId="6795"/>
    <cellStyle name="Normal 17 3 2 2" xfId="6796"/>
    <cellStyle name="Normal 17 3 2 2 2" xfId="6797"/>
    <cellStyle name="Normal 17 3 2 2 2 2" xfId="6798"/>
    <cellStyle name="Normal 17 3 2 2 2 2 2" xfId="6799"/>
    <cellStyle name="Normal 17 3 2 2 2 3" xfId="6800"/>
    <cellStyle name="Normal 17 3 2 2 3" xfId="6801"/>
    <cellStyle name="Normal 17 3 2 2 3 2" xfId="6802"/>
    <cellStyle name="Normal 17 3 2 2 4" xfId="6803"/>
    <cellStyle name="Normal 17 3 2 3" xfId="6804"/>
    <cellStyle name="Normal 17 3 2 3 2" xfId="6805"/>
    <cellStyle name="Normal 17 3 2 3 2 2" xfId="6806"/>
    <cellStyle name="Normal 17 3 2 3 2 2 2" xfId="6807"/>
    <cellStyle name="Normal 17 3 2 3 2 3" xfId="6808"/>
    <cellStyle name="Normal 17 3 2 3 3" xfId="6809"/>
    <cellStyle name="Normal 17 3 2 3 3 2" xfId="6810"/>
    <cellStyle name="Normal 17 3 2 3 4" xfId="6811"/>
    <cellStyle name="Normal 17 3 2 4" xfId="6812"/>
    <cellStyle name="Normal 17 3 2 4 2" xfId="6813"/>
    <cellStyle name="Normal 17 3 2 4 2 2" xfId="6814"/>
    <cellStyle name="Normal 17 3 2 4 3" xfId="6815"/>
    <cellStyle name="Normal 17 3 2 5" xfId="6816"/>
    <cellStyle name="Normal 17 3 2 5 2" xfId="6817"/>
    <cellStyle name="Normal 17 3 2 6" xfId="6818"/>
    <cellStyle name="Normal 18" xfId="30"/>
    <cellStyle name="Normal 18 2" xfId="6819"/>
    <cellStyle name="Normal 18 2 2" xfId="6820"/>
    <cellStyle name="Normal 18 3" xfId="6821"/>
    <cellStyle name="Normal 18_05-12  KH trung han 2016-2020 - Liem Thinh edited" xfId="6822"/>
    <cellStyle name="Normal 19" xfId="61"/>
    <cellStyle name="Normal 19 2" xfId="6823"/>
    <cellStyle name="Normal 19 3" xfId="6824"/>
    <cellStyle name="Normal 2" xfId="62"/>
    <cellStyle name="Normal 2 10" xfId="92"/>
    <cellStyle name="Normal 2 10 2" xfId="6825"/>
    <cellStyle name="Normal 2 10 3" xfId="6826"/>
    <cellStyle name="Normal 2 11" xfId="6827"/>
    <cellStyle name="Normal 2 11 2" xfId="6828"/>
    <cellStyle name="Normal 2 12" xfId="6829"/>
    <cellStyle name="Normal 2 12 2" xfId="6830"/>
    <cellStyle name="Normal 2 13" xfId="6831"/>
    <cellStyle name="Normal 2 13 2" xfId="6832"/>
    <cellStyle name="Normal 2 14" xfId="6833"/>
    <cellStyle name="Normal 2 14 2" xfId="6834"/>
    <cellStyle name="Normal 2 14_Phuongangiao 1-giaoxulykythuat" xfId="6835"/>
    <cellStyle name="Normal 2 15" xfId="6836"/>
    <cellStyle name="Normal 2 16" xfId="6837"/>
    <cellStyle name="Normal 2 17" xfId="6838"/>
    <cellStyle name="Normal 2 18" xfId="6839"/>
    <cellStyle name="Normal 2 19" xfId="6840"/>
    <cellStyle name="Normal 2 2" xfId="63"/>
    <cellStyle name="Normal 2 2 10" xfId="37"/>
    <cellStyle name="Normal 2 2 10 2" xfId="6841"/>
    <cellStyle name="Normal 2 2 11" xfId="6842"/>
    <cellStyle name="Normal 2 2 12" xfId="6843"/>
    <cellStyle name="Normal 2 2 13" xfId="6844"/>
    <cellStyle name="Normal 2 2 14" xfId="6845"/>
    <cellStyle name="Normal 2 2 15" xfId="6846"/>
    <cellStyle name="Normal 2 2 16" xfId="6847"/>
    <cellStyle name="Normal 2 2 2" xfId="7"/>
    <cellStyle name="Normal 2 2 2 2" xfId="93"/>
    <cellStyle name="Normal 2 2 2 2 2" xfId="6848"/>
    <cellStyle name="Normal 2 2 2 3" xfId="6849"/>
    <cellStyle name="Normal 2 2 3" xfId="6850"/>
    <cellStyle name="Normal 2 2 33" xfId="6851"/>
    <cellStyle name="Normal 2 2 33 4" xfId="6852"/>
    <cellStyle name="Normal 2 2 33 4 2" xfId="6853"/>
    <cellStyle name="Normal 2 2 33 4 2 2" xfId="6854"/>
    <cellStyle name="Normal 2 2 33 4 2 2 2" xfId="6855"/>
    <cellStyle name="Normal 2 2 33 4 2 2 2 2" xfId="6856"/>
    <cellStyle name="Normal 2 2 33 4 2 2 3" xfId="6857"/>
    <cellStyle name="Normal 2 2 33 4 2 3" xfId="6858"/>
    <cellStyle name="Normal 2 2 33 4 2 3 2" xfId="6859"/>
    <cellStyle name="Normal 2 2 33 4 2 4" xfId="6860"/>
    <cellStyle name="Normal 2 2 33 4 3" xfId="6861"/>
    <cellStyle name="Normal 2 2 33 4 3 2" xfId="6862"/>
    <cellStyle name="Normal 2 2 33 4 3 2 2" xfId="6863"/>
    <cellStyle name="Normal 2 2 33 4 3 3" xfId="6864"/>
    <cellStyle name="Normal 2 2 33 4 4" xfId="6865"/>
    <cellStyle name="Normal 2 2 33 4 4 2" xfId="6866"/>
    <cellStyle name="Normal 2 2 33 4 5" xfId="6867"/>
    <cellStyle name="Normal 2 2 4" xfId="6868"/>
    <cellStyle name="Normal 2 2 4 2" xfId="6869"/>
    <cellStyle name="Normal 2 2 4 3" xfId="6870"/>
    <cellStyle name="Normal 2 2 5" xfId="6871"/>
    <cellStyle name="Normal 2 2 6" xfId="109"/>
    <cellStyle name="Normal 2 2 7" xfId="6872"/>
    <cellStyle name="Normal 2 2 8" xfId="6873"/>
    <cellStyle name="Normal 2 2 9" xfId="6874"/>
    <cellStyle name="Normal 2 2_BC TPCP T.01.2016.GỬI  TÀI CHÍNH" xfId="6875"/>
    <cellStyle name="Normal 2 20" xfId="6876"/>
    <cellStyle name="Normal 2 21" xfId="6877"/>
    <cellStyle name="Normal 2 22" xfId="6878"/>
    <cellStyle name="Normal 2 23" xfId="6879"/>
    <cellStyle name="Normal 2 24" xfId="6880"/>
    <cellStyle name="Normal 2 25" xfId="6881"/>
    <cellStyle name="Normal 2 26" xfId="6882"/>
    <cellStyle name="Normal 2 26 2" xfId="6883"/>
    <cellStyle name="Normal 2 27" xfId="6884"/>
    <cellStyle name="Normal 2 28" xfId="6885"/>
    <cellStyle name="Normal 2 28 2" xfId="6886"/>
    <cellStyle name="Normal 2 28 2 2" xfId="6887"/>
    <cellStyle name="Normal 2 28 2 2 2" xfId="6888"/>
    <cellStyle name="Normal 2 28 2 3" xfId="6889"/>
    <cellStyle name="Normal 2 28 3" xfId="6890"/>
    <cellStyle name="Normal 2 28 3 2" xfId="6891"/>
    <cellStyle name="Normal 2 28 4" xfId="6892"/>
    <cellStyle name="Normal 2 29" xfId="6893"/>
    <cellStyle name="Normal 2 29 2" xfId="6894"/>
    <cellStyle name="Normal 2 29 2 2" xfId="6895"/>
    <cellStyle name="Normal 2 29 3" xfId="6896"/>
    <cellStyle name="Normal 2 3" xfId="9"/>
    <cellStyle name="Normal 2 3 2" xfId="64"/>
    <cellStyle name="Normal 2 3 2 2" xfId="6897"/>
    <cellStyle name="Normal 2 3 3" xfId="6898"/>
    <cellStyle name="Normal 2 3_12-09-2014 thinh (luat dau tu  cong) bao cao von CTMT  Bieu Mau THien KH 2011-2015 va XDung KH DTu Cong Trung han 2016-2020" xfId="6899"/>
    <cellStyle name="Normal 2 30" xfId="6900"/>
    <cellStyle name="Normal 2 32" xfId="6901"/>
    <cellStyle name="Normal 2 33" xfId="6902"/>
    <cellStyle name="Normal 2 35" xfId="6903"/>
    <cellStyle name="Normal 2 35 2" xfId="6904"/>
    <cellStyle name="Normal 2 4" xfId="15"/>
    <cellStyle name="Normal 2 4 2" xfId="65"/>
    <cellStyle name="Normal 2 4 2 2" xfId="6905"/>
    <cellStyle name="Normal 2 4 2 3" xfId="6906"/>
    <cellStyle name="Normal 2 4 3" xfId="6907"/>
    <cellStyle name="Normal 2 4 3 2" xfId="6908"/>
    <cellStyle name="Normal 2 4 4" xfId="6909"/>
    <cellStyle name="Normal 2 4 5" xfId="6910"/>
    <cellStyle name="Normal 2 4 6" xfId="6911"/>
    <cellStyle name="Normal 2 5" xfId="66"/>
    <cellStyle name="Normal 2 5 2" xfId="6912"/>
    <cellStyle name="Normal 2 5 2 2" xfId="6913"/>
    <cellStyle name="Normal 2 6" xfId="94"/>
    <cellStyle name="Normal 2 6 2" xfId="6914"/>
    <cellStyle name="Normal 2 6 2 2" xfId="6915"/>
    <cellStyle name="Normal 2 7" xfId="6916"/>
    <cellStyle name="Normal 2 7 2" xfId="6917"/>
    <cellStyle name="Normal 2 7 2 2" xfId="6918"/>
    <cellStyle name="Normal 2 8" xfId="6919"/>
    <cellStyle name="Normal 2 8 2" xfId="6920"/>
    <cellStyle name="Normal 2 8 2 2" xfId="6921"/>
    <cellStyle name="Normal 2 9" xfId="6922"/>
    <cellStyle name="Normal 2 9 2" xfId="6923"/>
    <cellStyle name="Normal 2_05-12  KH trung han 2016-2020 - Liem Thinh edited" xfId="6924"/>
    <cellStyle name="Normal 20" xfId="6925"/>
    <cellStyle name="Normal 20 2" xfId="6926"/>
    <cellStyle name="Normal 20 3" xfId="6927"/>
    <cellStyle name="Normal 21" xfId="6928"/>
    <cellStyle name="Normal 21 2" xfId="6929"/>
    <cellStyle name="Normal 22" xfId="6930"/>
    <cellStyle name="Normal 22 2" xfId="6931"/>
    <cellStyle name="Normal 23" xfId="6932"/>
    <cellStyle name="Normal 23 2" xfId="6933"/>
    <cellStyle name="Normal 23 3" xfId="6934"/>
    <cellStyle name="Normal 24" xfId="6935"/>
    <cellStyle name="Normal 24 2" xfId="6936"/>
    <cellStyle name="Normal 24 2 2" xfId="6937"/>
    <cellStyle name="Normal 25" xfId="6938"/>
    <cellStyle name="Normal 25 2" xfId="6939"/>
    <cellStyle name="Normal 25 3" xfId="6940"/>
    <cellStyle name="Normal 26" xfId="6941"/>
    <cellStyle name="Normal 26 2" xfId="6942"/>
    <cellStyle name="Normal 27" xfId="6943"/>
    <cellStyle name="Normal 27 2" xfId="6944"/>
    <cellStyle name="Normal 28" xfId="6945"/>
    <cellStyle name="Normal 28 2" xfId="6946"/>
    <cellStyle name="Normal 29" xfId="6947"/>
    <cellStyle name="Normal 29 2" xfId="6948"/>
    <cellStyle name="Normal 29 2 2" xfId="6949"/>
    <cellStyle name="Normal 3" xfId="33"/>
    <cellStyle name="Normal 3 10" xfId="6950"/>
    <cellStyle name="Normal 3 11" xfId="6951"/>
    <cellStyle name="Normal 3 12" xfId="6952"/>
    <cellStyle name="Normal 3 13" xfId="6953"/>
    <cellStyle name="Normal 3 14" xfId="6954"/>
    <cellStyle name="Normal 3 15" xfId="6955"/>
    <cellStyle name="Normal 3 16" xfId="6956"/>
    <cellStyle name="Normal 3 17" xfId="6957"/>
    <cellStyle name="Normal 3 18" xfId="6958"/>
    <cellStyle name="Normal 3 19" xfId="6959"/>
    <cellStyle name="Normal 3 2" xfId="67"/>
    <cellStyle name="Normal 3 2 10" xfId="6960"/>
    <cellStyle name="Normal 3 2 2" xfId="95"/>
    <cellStyle name="Normal 3 2 2 2" xfId="6961"/>
    <cellStyle name="Normal 3 2 3" xfId="6962"/>
    <cellStyle name="Normal 3 2 3 2" xfId="6963"/>
    <cellStyle name="Normal 3 2 4" xfId="6964"/>
    <cellStyle name="Normal 3 2 5" xfId="6965"/>
    <cellStyle name="Normal 3 2 5 2" xfId="6966"/>
    <cellStyle name="Normal 3 2 5 2 2" xfId="6967"/>
    <cellStyle name="Normal 3 2 5 2 2 2" xfId="6968"/>
    <cellStyle name="Normal 3 2 5 2 3" xfId="6969"/>
    <cellStyle name="Normal 3 2 5 3" xfId="6970"/>
    <cellStyle name="Normal 3 2 5 3 2" xfId="6971"/>
    <cellStyle name="Normal 3 2 5 4" xfId="6972"/>
    <cellStyle name="Normal 3 2 6" xfId="6973"/>
    <cellStyle name="Normal 3 2 6 2" xfId="6974"/>
    <cellStyle name="Normal 3 2 6 2 2" xfId="6975"/>
    <cellStyle name="Normal 3 2 6 2 2 2" xfId="6976"/>
    <cellStyle name="Normal 3 2 6 2 3" xfId="6977"/>
    <cellStyle name="Normal 3 2 6 3" xfId="6978"/>
    <cellStyle name="Normal 3 2 6 3 2" xfId="6979"/>
    <cellStyle name="Normal 3 2 6 4" xfId="6980"/>
    <cellStyle name="Normal 3 2 7" xfId="6981"/>
    <cellStyle name="Normal 3 2 7 2" xfId="6982"/>
    <cellStyle name="Normal 3 2 7 2 2" xfId="6983"/>
    <cellStyle name="Normal 3 2 7 3" xfId="6984"/>
    <cellStyle name="Normal 3 2 8" xfId="6985"/>
    <cellStyle name="Normal 3 2 8 2" xfId="6986"/>
    <cellStyle name="Normal 3 2 8 2 2" xfId="6987"/>
    <cellStyle name="Normal 3 2 8 3" xfId="6988"/>
    <cellStyle name="Normal 3 2 9" xfId="6989"/>
    <cellStyle name="Normal 3 2 9 2" xfId="6990"/>
    <cellStyle name="Normal 3 3" xfId="96"/>
    <cellStyle name="Normal 3 3 2" xfId="6991"/>
    <cellStyle name="Normal 3 4" xfId="6992"/>
    <cellStyle name="Normal 3 4 2" xfId="6993"/>
    <cellStyle name="Normal 3 5" xfId="6994"/>
    <cellStyle name="Normal 3 6" xfId="6995"/>
    <cellStyle name="Normal 3 7" xfId="6996"/>
    <cellStyle name="Normal 3 8" xfId="6997"/>
    <cellStyle name="Normal 3 9" xfId="6998"/>
    <cellStyle name="Normal 3_Bieu 05a" xfId="6999"/>
    <cellStyle name="Normal 30" xfId="7000"/>
    <cellStyle name="Normal 30 2" xfId="7001"/>
    <cellStyle name="Normal 30 2 2" xfId="7002"/>
    <cellStyle name="Normal 30 2 2 2" xfId="7003"/>
    <cellStyle name="Normal 30 2 2 2 2" xfId="7004"/>
    <cellStyle name="Normal 30 2 2 3" xfId="7005"/>
    <cellStyle name="Normal 30 2 3" xfId="7006"/>
    <cellStyle name="Normal 30 2 3 2" xfId="7007"/>
    <cellStyle name="Normal 30 2 4" xfId="7008"/>
    <cellStyle name="Normal 30 3" xfId="7009"/>
    <cellStyle name="Normal 30 3 2" xfId="7010"/>
    <cellStyle name="Normal 30 3 2 2" xfId="7011"/>
    <cellStyle name="Normal 30 3 2 2 2" xfId="7012"/>
    <cellStyle name="Normal 30 3 2 3" xfId="7013"/>
    <cellStyle name="Normal 30 3 3" xfId="7014"/>
    <cellStyle name="Normal 30 3 3 2" xfId="7015"/>
    <cellStyle name="Normal 30 3 4" xfId="7016"/>
    <cellStyle name="Normal 30 4" xfId="7017"/>
    <cellStyle name="Normal 30 4 2" xfId="7018"/>
    <cellStyle name="Normal 30 4 2 2" xfId="7019"/>
    <cellStyle name="Normal 30 4 3" xfId="7020"/>
    <cellStyle name="Normal 30 5" xfId="7021"/>
    <cellStyle name="Normal 30 5 2" xfId="7022"/>
    <cellStyle name="Normal 30 6" xfId="7023"/>
    <cellStyle name="Normal 30 6 2" xfId="7024"/>
    <cellStyle name="Normal 30 7" xfId="7025"/>
    <cellStyle name="Normal 31" xfId="7026"/>
    <cellStyle name="Normal 31 2" xfId="68"/>
    <cellStyle name="Normal 31 2 2" xfId="7027"/>
    <cellStyle name="Normal 31 2 2 2" xfId="7028"/>
    <cellStyle name="Normal 31 2 2 2 2" xfId="7029"/>
    <cellStyle name="Normal 31 2 2 3" xfId="7030"/>
    <cellStyle name="Normal 31 2 3" xfId="7031"/>
    <cellStyle name="Normal 31 2 3 2" xfId="7032"/>
    <cellStyle name="Normal 31 2 3 2 2" xfId="7033"/>
    <cellStyle name="Normal 31 2 3 3" xfId="7034"/>
    <cellStyle name="Normal 31 2 3 3 2" xfId="7035"/>
    <cellStyle name="Normal 31 2 4" xfId="7036"/>
    <cellStyle name="Normal 31 3" xfId="7037"/>
    <cellStyle name="Normal 31 3 2" xfId="7038"/>
    <cellStyle name="Normal 31 3 2 2" xfId="7039"/>
    <cellStyle name="Normal 31 3 2 2 2" xfId="7040"/>
    <cellStyle name="Normal 31 3 2 3" xfId="7041"/>
    <cellStyle name="Normal 31 3 3" xfId="7042"/>
    <cellStyle name="Normal 31 3 3 2" xfId="7043"/>
    <cellStyle name="Normal 31 3 4" xfId="7044"/>
    <cellStyle name="Normal 31 4" xfId="7045"/>
    <cellStyle name="Normal 31 4 2" xfId="7046"/>
    <cellStyle name="Normal 31 4 2 2" xfId="7047"/>
    <cellStyle name="Normal 31 4 3" xfId="7048"/>
    <cellStyle name="Normal 31 5" xfId="7049"/>
    <cellStyle name="Normal 31 5 2" xfId="7050"/>
    <cellStyle name="Normal 31 6" xfId="7051"/>
    <cellStyle name="Normal 31 7" xfId="7052"/>
    <cellStyle name="Normal 32" xfId="7053"/>
    <cellStyle name="Normal 32 2" xfId="7054"/>
    <cellStyle name="Normal 32 2 2" xfId="7055"/>
    <cellStyle name="Normal 32 2 2 2" xfId="7056"/>
    <cellStyle name="Normal 32 2 2 2 2" xfId="7057"/>
    <cellStyle name="Normal 32 2 2 3" xfId="7058"/>
    <cellStyle name="Normal 32 2 3" xfId="7059"/>
    <cellStyle name="Normal 32 2 3 2" xfId="7060"/>
    <cellStyle name="Normal 32 2 4" xfId="7061"/>
    <cellStyle name="Normal 33" xfId="7062"/>
    <cellStyle name="Normal 33 2" xfId="7063"/>
    <cellStyle name="Normal 34" xfId="7064"/>
    <cellStyle name="Normal 34 2" xfId="7065"/>
    <cellStyle name="Normal 34_1460 Sua" xfId="7066"/>
    <cellStyle name="Normal 35" xfId="7067"/>
    <cellStyle name="Normal 36" xfId="7068"/>
    <cellStyle name="Normal 37" xfId="7069"/>
    <cellStyle name="Normal 37 2" xfId="7070"/>
    <cellStyle name="Normal 37 2 2" xfId="7071"/>
    <cellStyle name="Normal 37 2 3" xfId="7072"/>
    <cellStyle name="Normal 37 3" xfId="7073"/>
    <cellStyle name="Normal 37 3 2" xfId="7074"/>
    <cellStyle name="Normal 37 4" xfId="7075"/>
    <cellStyle name="Normal 38" xfId="97"/>
    <cellStyle name="Normal 38 2" xfId="7076"/>
    <cellStyle name="Normal 38 2 2" xfId="7077"/>
    <cellStyle name="Normal 39" xfId="7078"/>
    <cellStyle name="Normal 39 2" xfId="7079"/>
    <cellStyle name="Normal 39 2 2" xfId="7080"/>
    <cellStyle name="Normal 39 2 2 2" xfId="7081"/>
    <cellStyle name="Normal 39 2 2 2 2" xfId="7082"/>
    <cellStyle name="Normal 39 2 2 3" xfId="7083"/>
    <cellStyle name="Normal 39 2 3" xfId="7084"/>
    <cellStyle name="Normal 39 2 3 2" xfId="7085"/>
    <cellStyle name="Normal 39 2 4" xfId="7086"/>
    <cellStyle name="Normal 39 3" xfId="7087"/>
    <cellStyle name="Normal 39 3 2" xfId="7088"/>
    <cellStyle name="Normal 39 3 2 2" xfId="7089"/>
    <cellStyle name="Normal 39 3 2 2 2" xfId="7090"/>
    <cellStyle name="Normal 39 3 2 3" xfId="7091"/>
    <cellStyle name="Normal 39 3 3" xfId="7092"/>
    <cellStyle name="Normal 39 3 3 2" xfId="7093"/>
    <cellStyle name="Normal 39 3 4" xfId="7094"/>
    <cellStyle name="Normal 4" xfId="69"/>
    <cellStyle name="Normal 4 10" xfId="7095"/>
    <cellStyle name="Normal 4 11" xfId="7096"/>
    <cellStyle name="Normal 4 12" xfId="7097"/>
    <cellStyle name="Normal 4 13" xfId="7098"/>
    <cellStyle name="Normal 4 14" xfId="7099"/>
    <cellStyle name="Normal 4 15" xfId="7100"/>
    <cellStyle name="Normal 4 16" xfId="7101"/>
    <cellStyle name="Normal 4 17" xfId="7102"/>
    <cellStyle name="Normal 4 2" xfId="21"/>
    <cellStyle name="Normal 4 2 2" xfId="7103"/>
    <cellStyle name="Normal 4 2 2 2" xfId="7104"/>
    <cellStyle name="Normal 4 2 4" xfId="113"/>
    <cellStyle name="Normal 4 3" xfId="98"/>
    <cellStyle name="Normal 4 4" xfId="7105"/>
    <cellStyle name="Normal 4 5" xfId="7106"/>
    <cellStyle name="Normal 4 6" xfId="7107"/>
    <cellStyle name="Normal 4 7" xfId="7108"/>
    <cellStyle name="Normal 4 8" xfId="7109"/>
    <cellStyle name="Normal 4 9" xfId="7110"/>
    <cellStyle name="Normal 4_Bang bieu" xfId="7111"/>
    <cellStyle name="Normal 40" xfId="7112"/>
    <cellStyle name="Normal 41" xfId="7113"/>
    <cellStyle name="Normal 42" xfId="7114"/>
    <cellStyle name="Normal 43" xfId="7115"/>
    <cellStyle name="Normal 44" xfId="7116"/>
    <cellStyle name="Normal 45" xfId="7117"/>
    <cellStyle name="Normal 46" xfId="7118"/>
    <cellStyle name="Normal 46 2" xfId="7119"/>
    <cellStyle name="Normal 46 2 2" xfId="7120"/>
    <cellStyle name="Normal 46 2 2 2" xfId="7121"/>
    <cellStyle name="Normal 46 2 3" xfId="7122"/>
    <cellStyle name="Normal 46 3" xfId="7123"/>
    <cellStyle name="Normal 46 3 2" xfId="7124"/>
    <cellStyle name="Normal 46 4" xfId="7125"/>
    <cellStyle name="Normal 47" xfId="7126"/>
    <cellStyle name="Normal 48" xfId="7127"/>
    <cellStyle name="Normal 49" xfId="7128"/>
    <cellStyle name="Normal 5" xfId="70"/>
    <cellStyle name="Normal 5 2" xfId="99"/>
    <cellStyle name="Normal 5 2 2" xfId="7129"/>
    <cellStyle name="Normal 5 3" xfId="7130"/>
    <cellStyle name="Normal 5 3 2" xfId="7131"/>
    <cellStyle name="Normal 50" xfId="7132"/>
    <cellStyle name="Normal 51" xfId="7133"/>
    <cellStyle name="Normal 52" xfId="7134"/>
    <cellStyle name="Normal 52 2" xfId="7135"/>
    <cellStyle name="Normal 52 2 2" xfId="7136"/>
    <cellStyle name="Normal 52 2 3" xfId="7137"/>
    <cellStyle name="Normal 52 2 3 2" xfId="7138"/>
    <cellStyle name="Normal 52 3" xfId="7139"/>
    <cellStyle name="Normal 52 5 2 2 2" xfId="7140"/>
    <cellStyle name="Normal 52 5 2 2 2 2" xfId="7141"/>
    <cellStyle name="Normal 53" xfId="7142"/>
    <cellStyle name="Normal 53 2" xfId="7143"/>
    <cellStyle name="Normal 53 2 2" xfId="7144"/>
    <cellStyle name="Normal 53 3" xfId="7145"/>
    <cellStyle name="Normal 54" xfId="7146"/>
    <cellStyle name="Normal 54 2" xfId="7147"/>
    <cellStyle name="Normal 54 2 2" xfId="7148"/>
    <cellStyle name="Normal 54 3" xfId="7149"/>
    <cellStyle name="Normal 54 4" xfId="7150"/>
    <cellStyle name="Normal 55" xfId="7151"/>
    <cellStyle name="Normal 55 2" xfId="7152"/>
    <cellStyle name="Normal 55 2 2" xfId="7153"/>
    <cellStyle name="Normal 55 2 2 2" xfId="7154"/>
    <cellStyle name="Normal 55 2 3" xfId="7155"/>
    <cellStyle name="Normal 55 3" xfId="7156"/>
    <cellStyle name="Normal 55 3 2" xfId="7157"/>
    <cellStyle name="Normal 55 4" xfId="7158"/>
    <cellStyle name="Normal 56" xfId="7159"/>
    <cellStyle name="Normal 56 2" xfId="7160"/>
    <cellStyle name="Normal 56 2 2" xfId="7161"/>
    <cellStyle name="Normal 56 2 2 2" xfId="7162"/>
    <cellStyle name="Normal 56 2 2 2 2" xfId="7163"/>
    <cellStyle name="Normal 56 2 2 3" xfId="7164"/>
    <cellStyle name="Normal 56 2 3" xfId="7165"/>
    <cellStyle name="Normal 56 2 3 2" xfId="7166"/>
    <cellStyle name="Normal 56 2 4" xfId="7167"/>
    <cellStyle name="Normal 56 3" xfId="7168"/>
    <cellStyle name="Normal 56 3 2" xfId="7169"/>
    <cellStyle name="Normal 56 3 2 2" xfId="7170"/>
    <cellStyle name="Normal 56 3 3" xfId="7171"/>
    <cellStyle name="Normal 56 4" xfId="7172"/>
    <cellStyle name="Normal 56 4 2" xfId="7173"/>
    <cellStyle name="Normal 56 5" xfId="7174"/>
    <cellStyle name="Normal 57" xfId="7175"/>
    <cellStyle name="Normal 57 2" xfId="7176"/>
    <cellStyle name="Normal 57 2 2" xfId="7177"/>
    <cellStyle name="Normal 57 3" xfId="7178"/>
    <cellStyle name="Normal 58" xfId="7179"/>
    <cellStyle name="Normal 58 2" xfId="7180"/>
    <cellStyle name="Normal 58 3" xfId="7181"/>
    <cellStyle name="Normal 59" xfId="32"/>
    <cellStyle name="Normal 59 2" xfId="36"/>
    <cellStyle name="Normal 59 2 2" xfId="71"/>
    <cellStyle name="Normal 6" xfId="100"/>
    <cellStyle name="Normal 6 10" xfId="7182"/>
    <cellStyle name="Normal 6 11" xfId="7183"/>
    <cellStyle name="Normal 6 11 2" xfId="7184"/>
    <cellStyle name="Normal 6 12" xfId="7185"/>
    <cellStyle name="Normal 6 13" xfId="7186"/>
    <cellStyle name="Normal 6 14" xfId="7187"/>
    <cellStyle name="Normal 6 15" xfId="7188"/>
    <cellStyle name="Normal 6 16" xfId="7189"/>
    <cellStyle name="Normal 6 2" xfId="7190"/>
    <cellStyle name="Normal 6 2 2" xfId="7191"/>
    <cellStyle name="Normal 6 3" xfId="7192"/>
    <cellStyle name="Normal 6 4" xfId="7193"/>
    <cellStyle name="Normal 6 4 2" xfId="7194"/>
    <cellStyle name="Normal 6 5" xfId="7195"/>
    <cellStyle name="Normal 6 6" xfId="7196"/>
    <cellStyle name="Normal 6 7" xfId="7197"/>
    <cellStyle name="Normal 6 8" xfId="7198"/>
    <cellStyle name="Normal 6 9" xfId="7199"/>
    <cellStyle name="Normal 6_Tong hop danh muc 2013-2015 van xa" xfId="7200"/>
    <cellStyle name="Normal 60" xfId="7201"/>
    <cellStyle name="Normal 60 2" xfId="7202"/>
    <cellStyle name="Normal 61" xfId="7203"/>
    <cellStyle name="Normal 62" xfId="7204"/>
    <cellStyle name="Normal 63" xfId="7205"/>
    <cellStyle name="Normal 64" xfId="7206"/>
    <cellStyle name="Normal 65" xfId="7207"/>
    <cellStyle name="Normal 65 2" xfId="7208"/>
    <cellStyle name="Normal 66" xfId="16"/>
    <cellStyle name="Normal 66 2" xfId="7209"/>
    <cellStyle name="Normal 7" xfId="7210"/>
    <cellStyle name="Normal 7 2" xfId="7211"/>
    <cellStyle name="Normal 7 2 3" xfId="7212"/>
    <cellStyle name="Normal 7 3" xfId="7213"/>
    <cellStyle name="Normal 7 3 2" xfId="7214"/>
    <cellStyle name="Normal 7 3 2 2" xfId="7215"/>
    <cellStyle name="Normal 7 3 3" xfId="7216"/>
    <cellStyle name="Normal 7_!1 1 bao cao giao KH ve HTCMT vung TNB   12-12-2011" xfId="7217"/>
    <cellStyle name="Normal 71" xfId="7218"/>
    <cellStyle name="Normal 72" xfId="7219"/>
    <cellStyle name="Normal 74" xfId="7220"/>
    <cellStyle name="Normal 79" xfId="23"/>
    <cellStyle name="Normal 79 2" xfId="124"/>
    <cellStyle name="Normal 79 2 2" xfId="7221"/>
    <cellStyle name="Normal 79 2 2 2" xfId="7222"/>
    <cellStyle name="Normal 79 2 2 2 2" xfId="7223"/>
    <cellStyle name="Normal 79 2 2 3" xfId="7224"/>
    <cellStyle name="Normal 79 2 3" xfId="7225"/>
    <cellStyle name="Normal 79 2 3 2" xfId="7226"/>
    <cellStyle name="Normal 79 2 4" xfId="7227"/>
    <cellStyle name="Normal 79 3" xfId="7228"/>
    <cellStyle name="Normal 79 3 2" xfId="7229"/>
    <cellStyle name="Normal 79 3 2 2" xfId="7230"/>
    <cellStyle name="Normal 79 3 3" xfId="7231"/>
    <cellStyle name="Normal 79 4" xfId="7232"/>
    <cellStyle name="Normal 79 4 2" xfId="7233"/>
    <cellStyle name="Normal 79 5" xfId="7234"/>
    <cellStyle name="Normal 8" xfId="7235"/>
    <cellStyle name="Normal 8 2" xfId="7236"/>
    <cellStyle name="Normal 8 2 2" xfId="7237"/>
    <cellStyle name="Normal 8 2 2 2" xfId="7238"/>
    <cellStyle name="Normal 8 2 3" xfId="7239"/>
    <cellStyle name="Normal 8 2_Phuongangiao 1-giaoxulykythuat" xfId="7240"/>
    <cellStyle name="Normal 8 3" xfId="7241"/>
    <cellStyle name="Normal 8_21.3.2012Tong hop von ung nam 2012(banBCa.Hong)" xfId="7242"/>
    <cellStyle name="Normal 81" xfId="72"/>
    <cellStyle name="Normal 81 2" xfId="7243"/>
    <cellStyle name="Normal 82" xfId="101"/>
    <cellStyle name="Normal 821" xfId="7244"/>
    <cellStyle name="Normal 83" xfId="102"/>
    <cellStyle name="Normal 9" xfId="7245"/>
    <cellStyle name="Normal 9 10" xfId="7246"/>
    <cellStyle name="Normal 9 12" xfId="7247"/>
    <cellStyle name="Normal 9 13" xfId="7248"/>
    <cellStyle name="Normal 9 146" xfId="7249"/>
    <cellStyle name="Normal 9 17" xfId="7250"/>
    <cellStyle name="Normal 9 2" xfId="7251"/>
    <cellStyle name="Normal 9 2 50" xfId="7252"/>
    <cellStyle name="Normal 9 21" xfId="7253"/>
    <cellStyle name="Normal 9 23" xfId="7254"/>
    <cellStyle name="Normal 9 3" xfId="7255"/>
    <cellStyle name="Normal 9 4" xfId="7256"/>
    <cellStyle name="Normal 9 4 2" xfId="7257"/>
    <cellStyle name="Normal 9 46" xfId="7258"/>
    <cellStyle name="Normal 9 47" xfId="7259"/>
    <cellStyle name="Normal 9 48" xfId="7260"/>
    <cellStyle name="Normal 9 49" xfId="7261"/>
    <cellStyle name="Normal 9 5" xfId="7262"/>
    <cellStyle name="Normal 9 50" xfId="7263"/>
    <cellStyle name="Normal 9 51" xfId="7264"/>
    <cellStyle name="Normal 9 52" xfId="7265"/>
    <cellStyle name="Normal 9_Bieu KH trung han BKH TW" xfId="7266"/>
    <cellStyle name="Normal VN" xfId="7267"/>
    <cellStyle name="Normal_Bieu mau (CV )" xfId="110"/>
    <cellStyle name="Normal_Bieu mau (CV ) 2" xfId="116"/>
    <cellStyle name="Normal_Bieu mau (CV ) 3" xfId="6"/>
    <cellStyle name="Normal_Danh sach xa, ban.." xfId="9063"/>
    <cellStyle name="Normal_Sheet1 (2)" xfId="34"/>
    <cellStyle name="Normal_Sheet1 (2) 2" xfId="114"/>
    <cellStyle name="Normal_Sheet1 2" xfId="26"/>
    <cellStyle name="Normal_Sheet2" xfId="28"/>
    <cellStyle name="Normal_Sheet2 2" xfId="29"/>
    <cellStyle name="Normal1" xfId="7268"/>
    <cellStyle name="Normal8" xfId="7269"/>
    <cellStyle name="Normale_ PESO ELETTR." xfId="7270"/>
    <cellStyle name="Normalny_Cennik obowiazuje od 06-08-2001 r (1)" xfId="7271"/>
    <cellStyle name="Note 2" xfId="7272"/>
    <cellStyle name="Note 2 2" xfId="7273"/>
    <cellStyle name="Note 3" xfId="7274"/>
    <cellStyle name="Note 3 2" xfId="7275"/>
    <cellStyle name="Note 4" xfId="7276"/>
    <cellStyle name="Note 4 2" xfId="7277"/>
    <cellStyle name="Note 5" xfId="7278"/>
    <cellStyle name="Note 6" xfId="7279"/>
    <cellStyle name="Note 6 2" xfId="7280"/>
    <cellStyle name="NWM" xfId="7281"/>
    <cellStyle name="Ô Được nối kết" xfId="7282"/>
    <cellStyle name="Ò_x000a_Normal_123569" xfId="7283"/>
    <cellStyle name="Ò_x000d_Normal_123569" xfId="7284"/>
    <cellStyle name="Ò_x005f_x000d_Normal_123569" xfId="7285"/>
    <cellStyle name="Ò_x005f_x005f_x005f_x000d_Normal_123569" xfId="7286"/>
    <cellStyle name="Œ…‹æØ‚è [0.00]_ÆÂ¹²" xfId="7287"/>
    <cellStyle name="Œ…‹æØ‚è_laroux" xfId="7288"/>
    <cellStyle name="oft Excel]_x000a__x000a_Comment=open=/f ‚ðw’è‚·‚é‚ÆAƒ†[ƒU[’è‹`ŠÖ”‚ðŠÖ”“\‚è•t‚¯‚Ìˆê——‚É“o˜^‚·‚é‚±‚Æ‚ª‚Å‚«‚Ü‚·B_x000a__x000a_Maximized" xfId="7289"/>
    <cellStyle name="oft Excel]_x000a__x000a_Comment=open=/f ‚ðŽw’è‚·‚é‚ÆAƒ†[ƒU[’è‹`ŠÖ”‚ðŠÖ”“\‚è•t‚¯‚Ìˆê——‚É“o˜^‚·‚é‚±‚Æ‚ª‚Å‚«‚Ü‚·B_x000a__x000a_Maximized" xfId="7290"/>
    <cellStyle name="oft Excel]_x000a__x000a_Comment=The open=/f lines load custom functions into the Paste Function list._x000a__x000a_Maximized=2_x000a__x000a_Basics=1_x000a__x000a_A" xfId="7291"/>
    <cellStyle name="oft Excel]_x000a__x000a_Comment=The open=/f lines load custom functions into the Paste Function list._x000a__x000a_Maximized=3_x000a__x000a_Basics=1_x000a__x000a_A" xfId="7292"/>
    <cellStyle name="oft Excel]_x000d__x000a_Comment=open=/f ‚ðw’è‚·‚é‚ÆAƒ†[ƒU[’è‹`ŠÖ”‚ðŠÖ”“\‚è•t‚¯‚Ìˆê——‚É“o˜^‚·‚é‚±‚Æ‚ª‚Å‚«‚Ü‚·B_x000d__x000a_Maximized" xfId="7293"/>
    <cellStyle name="oft Excel]_x000d__x000a_Comment=open=/f ‚ðŽw’è‚·‚é‚ÆAƒ†[ƒU[’è‹`ŠÖ”‚ðŠÖ”“\‚è•t‚¯‚Ìˆê——‚É“o˜^‚·‚é‚±‚Æ‚ª‚Å‚«‚Ü‚·B_x000d__x000a_Maximized" xfId="7294"/>
    <cellStyle name="oft Excel]_x000d__x000a_Comment=The open=/f lines load custom functions into the Paste Function list._x000d__x000a_Maximized=2_x000d__x000a_Basics=1_x000d__x000a_A" xfId="7295"/>
    <cellStyle name="oft Excel]_x000d__x000a_Comment=The open=/f lines load custom functions into the Paste Function list._x000d__x000a_Maximized=3_x000d__x000a_Basics=1_x000d__x000a_A" xfId="7296"/>
    <cellStyle name="oft Excel]_x005f_x000d__x005f_x000a_Comment=open=/f ‚ðw’è‚·‚é‚ÆAƒ†[ƒU[’è‹`ŠÖ”‚ðŠÖ”“\‚è•t‚¯‚Ìˆê——‚É“o˜^‚·‚é‚±‚Æ‚ª‚Å‚«‚Ü‚·B_x005f_x000d__x005f_x000a_Maximized" xfId="7297"/>
    <cellStyle name="omma [0]_Mktg Prog" xfId="7298"/>
    <cellStyle name="ormal_Sheet1_1" xfId="7299"/>
    <cellStyle name="Output 2" xfId="7300"/>
    <cellStyle name="Output 2 2" xfId="7301"/>
    <cellStyle name="p" xfId="7302"/>
    <cellStyle name="p_KH 2012 (T3-2013)" xfId="7303"/>
    <cellStyle name="paint" xfId="7304"/>
    <cellStyle name="paint 2" xfId="7305"/>
    <cellStyle name="paint 2 2" xfId="7306"/>
    <cellStyle name="paint_05-12  KH trung han 2016-2020 - Liem Thinh edited" xfId="7307"/>
    <cellStyle name="Pattern" xfId="7308"/>
    <cellStyle name="Pattern 10" xfId="7309"/>
    <cellStyle name="Pattern 11" xfId="7310"/>
    <cellStyle name="Pattern 12" xfId="7311"/>
    <cellStyle name="Pattern 13" xfId="7312"/>
    <cellStyle name="Pattern 14" xfId="7313"/>
    <cellStyle name="Pattern 15" xfId="7314"/>
    <cellStyle name="Pattern 16" xfId="7315"/>
    <cellStyle name="Pattern 2" xfId="7316"/>
    <cellStyle name="Pattern 3" xfId="7317"/>
    <cellStyle name="Pattern 4" xfId="7318"/>
    <cellStyle name="Pattern 5" xfId="7319"/>
    <cellStyle name="Pattern 6" xfId="7320"/>
    <cellStyle name="Pattern 7" xfId="7321"/>
    <cellStyle name="Pattern 8" xfId="7322"/>
    <cellStyle name="Pattern 9" xfId="7323"/>
    <cellStyle name="per.style" xfId="7324"/>
    <cellStyle name="per.style 2" xfId="7325"/>
    <cellStyle name="Percent" xfId="3" builtinId="5"/>
    <cellStyle name="Percent %" xfId="7326"/>
    <cellStyle name="Percent % Long Underline" xfId="7327"/>
    <cellStyle name="Percent %_Worksheet in  US Financial Statements Ref. Workbook - Single Co" xfId="7328"/>
    <cellStyle name="Percent (0)" xfId="7329"/>
    <cellStyle name="Percent (0) 10" xfId="7330"/>
    <cellStyle name="Percent (0) 11" xfId="7331"/>
    <cellStyle name="Percent (0) 12" xfId="7332"/>
    <cellStyle name="Percent (0) 13" xfId="7333"/>
    <cellStyle name="Percent (0) 14" xfId="7334"/>
    <cellStyle name="Percent (0) 15" xfId="7335"/>
    <cellStyle name="Percent (0) 2" xfId="7336"/>
    <cellStyle name="Percent (0) 3" xfId="7337"/>
    <cellStyle name="Percent (0) 4" xfId="7338"/>
    <cellStyle name="Percent (0) 5" xfId="7339"/>
    <cellStyle name="Percent (0) 6" xfId="7340"/>
    <cellStyle name="Percent (0) 7" xfId="7341"/>
    <cellStyle name="Percent (0) 8" xfId="7342"/>
    <cellStyle name="Percent (0) 9" xfId="7343"/>
    <cellStyle name="Percent [0]" xfId="7344"/>
    <cellStyle name="Percent [0] 10" xfId="7345"/>
    <cellStyle name="Percent [0] 11" xfId="7346"/>
    <cellStyle name="Percent [0] 12" xfId="7347"/>
    <cellStyle name="Percent [0] 13" xfId="7348"/>
    <cellStyle name="Percent [0] 14" xfId="7349"/>
    <cellStyle name="Percent [0] 15" xfId="7350"/>
    <cellStyle name="Percent [0] 16" xfId="7351"/>
    <cellStyle name="Percent [0] 2" xfId="7352"/>
    <cellStyle name="Percent [0] 3" xfId="7353"/>
    <cellStyle name="Percent [0] 4" xfId="7354"/>
    <cellStyle name="Percent [0] 5" xfId="7355"/>
    <cellStyle name="Percent [0] 6" xfId="7356"/>
    <cellStyle name="Percent [0] 7" xfId="7357"/>
    <cellStyle name="Percent [0] 8" xfId="7358"/>
    <cellStyle name="Percent [0] 9" xfId="7359"/>
    <cellStyle name="Percent [00]" xfId="7360"/>
    <cellStyle name="Percent [00] 10" xfId="7361"/>
    <cellStyle name="Percent [00] 11" xfId="7362"/>
    <cellStyle name="Percent [00] 12" xfId="7363"/>
    <cellStyle name="Percent [00] 13" xfId="7364"/>
    <cellStyle name="Percent [00] 14" xfId="7365"/>
    <cellStyle name="Percent [00] 15" xfId="7366"/>
    <cellStyle name="Percent [00] 16" xfId="7367"/>
    <cellStyle name="Percent [00] 2" xfId="7368"/>
    <cellStyle name="Percent [00] 3" xfId="7369"/>
    <cellStyle name="Percent [00] 4" xfId="7370"/>
    <cellStyle name="Percent [00] 5" xfId="7371"/>
    <cellStyle name="Percent [00] 6" xfId="7372"/>
    <cellStyle name="Percent [00] 7" xfId="7373"/>
    <cellStyle name="Percent [00] 8" xfId="7374"/>
    <cellStyle name="Percent [00] 9" xfId="7375"/>
    <cellStyle name="Percent [2]" xfId="7376"/>
    <cellStyle name="Percent [2] 10" xfId="7377"/>
    <cellStyle name="Percent [2] 11" xfId="7378"/>
    <cellStyle name="Percent [2] 12" xfId="7379"/>
    <cellStyle name="Percent [2] 13" xfId="7380"/>
    <cellStyle name="Percent [2] 14" xfId="7381"/>
    <cellStyle name="Percent [2] 15" xfId="7382"/>
    <cellStyle name="Percent [2] 16" xfId="7383"/>
    <cellStyle name="Percent [2] 2" xfId="7384"/>
    <cellStyle name="Percent [2] 2 2" xfId="7385"/>
    <cellStyle name="Percent [2] 3" xfId="7386"/>
    <cellStyle name="Percent [2] 4" xfId="7387"/>
    <cellStyle name="Percent [2] 5" xfId="7388"/>
    <cellStyle name="Percent [2] 6" xfId="7389"/>
    <cellStyle name="Percent [2] 7" xfId="7390"/>
    <cellStyle name="Percent [2] 8" xfId="7391"/>
    <cellStyle name="Percent [2] 9" xfId="7392"/>
    <cellStyle name="Percent 0.0%" xfId="7393"/>
    <cellStyle name="Percent 0.0% Long Underline" xfId="7394"/>
    <cellStyle name="Percent 0.00%" xfId="7395"/>
    <cellStyle name="Percent 0.00% Long Underline" xfId="7396"/>
    <cellStyle name="Percent 0.000%" xfId="7397"/>
    <cellStyle name="Percent 0.000% Long Underline" xfId="7398"/>
    <cellStyle name="Percent 10" xfId="7399"/>
    <cellStyle name="Percent 10 2" xfId="7400"/>
    <cellStyle name="Percent 11" xfId="7401"/>
    <cellStyle name="Percent 11 2" xfId="7402"/>
    <cellStyle name="Percent 12" xfId="7403"/>
    <cellStyle name="Percent 12 2" xfId="7404"/>
    <cellStyle name="Percent 13" xfId="7405"/>
    <cellStyle name="Percent 13 2" xfId="7406"/>
    <cellStyle name="Percent 14" xfId="7407"/>
    <cellStyle name="Percent 14 2" xfId="7408"/>
    <cellStyle name="Percent 15" xfId="7409"/>
    <cellStyle name="Percent 16" xfId="7410"/>
    <cellStyle name="Percent 17" xfId="7411"/>
    <cellStyle name="Percent 18" xfId="7412"/>
    <cellStyle name="Percent 19" xfId="7413"/>
    <cellStyle name="Percent 19 2" xfId="7414"/>
    <cellStyle name="Percent 2" xfId="74"/>
    <cellStyle name="Percent 2 2" xfId="121"/>
    <cellStyle name="Percent 2 2 2" xfId="7415"/>
    <cellStyle name="Percent 2 2 3" xfId="7416"/>
    <cellStyle name="Percent 2 3" xfId="7417"/>
    <cellStyle name="Percent 2 4" xfId="7418"/>
    <cellStyle name="Percent 20" xfId="7419"/>
    <cellStyle name="Percent 20 2" xfId="7420"/>
    <cellStyle name="Percent 21" xfId="7421"/>
    <cellStyle name="Percent 22" xfId="7422"/>
    <cellStyle name="Percent 23" xfId="7423"/>
    <cellStyle name="Percent 24" xfId="7424"/>
    <cellStyle name="Percent 24 2" xfId="7425"/>
    <cellStyle name="Percent 25" xfId="7426"/>
    <cellStyle name="Percent 26" xfId="7427"/>
    <cellStyle name="Percent 3" xfId="73"/>
    <cellStyle name="Percent 3 2" xfId="7428"/>
    <cellStyle name="Percent 3 3" xfId="7429"/>
    <cellStyle name="Percent 3 3 2" xfId="7430"/>
    <cellStyle name="Percent 4" xfId="7431"/>
    <cellStyle name="Percent 4 2" xfId="7432"/>
    <cellStyle name="Percent 5" xfId="7433"/>
    <cellStyle name="Percent 5 2" xfId="7434"/>
    <cellStyle name="Percent 6" xfId="7435"/>
    <cellStyle name="Percent 6 2" xfId="7436"/>
    <cellStyle name="Percent 7" xfId="7437"/>
    <cellStyle name="Percent 7 2" xfId="7438"/>
    <cellStyle name="Percent 8" xfId="7439"/>
    <cellStyle name="Percent 8 2" xfId="7440"/>
    <cellStyle name="Percent 9" xfId="7441"/>
    <cellStyle name="Percent 9 2" xfId="7442"/>
    <cellStyle name="PERCENTAGE" xfId="7443"/>
    <cellStyle name="PERCENTAGE 2" xfId="7444"/>
    <cellStyle name="PrePop Currency (0)" xfId="7445"/>
    <cellStyle name="PrePop Currency (0) 10" xfId="7446"/>
    <cellStyle name="PrePop Currency (0) 11" xfId="7447"/>
    <cellStyle name="PrePop Currency (0) 12" xfId="7448"/>
    <cellStyle name="PrePop Currency (0) 13" xfId="7449"/>
    <cellStyle name="PrePop Currency (0) 14" xfId="7450"/>
    <cellStyle name="PrePop Currency (0) 15" xfId="7451"/>
    <cellStyle name="PrePop Currency (0) 16" xfId="7452"/>
    <cellStyle name="PrePop Currency (0) 2" xfId="7453"/>
    <cellStyle name="PrePop Currency (0) 3" xfId="7454"/>
    <cellStyle name="PrePop Currency (0) 4" xfId="7455"/>
    <cellStyle name="PrePop Currency (0) 5" xfId="7456"/>
    <cellStyle name="PrePop Currency (0) 6" xfId="7457"/>
    <cellStyle name="PrePop Currency (0) 7" xfId="7458"/>
    <cellStyle name="PrePop Currency (0) 8" xfId="7459"/>
    <cellStyle name="PrePop Currency (0) 9" xfId="7460"/>
    <cellStyle name="PrePop Currency (2)" xfId="7461"/>
    <cellStyle name="PrePop Currency (2) 10" xfId="7462"/>
    <cellStyle name="PrePop Currency (2) 11" xfId="7463"/>
    <cellStyle name="PrePop Currency (2) 12" xfId="7464"/>
    <cellStyle name="PrePop Currency (2) 13" xfId="7465"/>
    <cellStyle name="PrePop Currency (2) 14" xfId="7466"/>
    <cellStyle name="PrePop Currency (2) 15" xfId="7467"/>
    <cellStyle name="PrePop Currency (2) 16" xfId="7468"/>
    <cellStyle name="PrePop Currency (2) 2" xfId="7469"/>
    <cellStyle name="PrePop Currency (2) 3" xfId="7470"/>
    <cellStyle name="PrePop Currency (2) 4" xfId="7471"/>
    <cellStyle name="PrePop Currency (2) 5" xfId="7472"/>
    <cellStyle name="PrePop Currency (2) 6" xfId="7473"/>
    <cellStyle name="PrePop Currency (2) 7" xfId="7474"/>
    <cellStyle name="PrePop Currency (2) 8" xfId="7475"/>
    <cellStyle name="PrePop Currency (2) 9" xfId="7476"/>
    <cellStyle name="PrePop Units (0)" xfId="7477"/>
    <cellStyle name="PrePop Units (0) 10" xfId="7478"/>
    <cellStyle name="PrePop Units (0) 11" xfId="7479"/>
    <cellStyle name="PrePop Units (0) 12" xfId="7480"/>
    <cellStyle name="PrePop Units (0) 13" xfId="7481"/>
    <cellStyle name="PrePop Units (0) 14" xfId="7482"/>
    <cellStyle name="PrePop Units (0) 15" xfId="7483"/>
    <cellStyle name="PrePop Units (0) 16" xfId="7484"/>
    <cellStyle name="PrePop Units (0) 2" xfId="7485"/>
    <cellStyle name="PrePop Units (0) 3" xfId="7486"/>
    <cellStyle name="PrePop Units (0) 4" xfId="7487"/>
    <cellStyle name="PrePop Units (0) 5" xfId="7488"/>
    <cellStyle name="PrePop Units (0) 6" xfId="7489"/>
    <cellStyle name="PrePop Units (0) 7" xfId="7490"/>
    <cellStyle name="PrePop Units (0) 8" xfId="7491"/>
    <cellStyle name="PrePop Units (0) 9" xfId="7492"/>
    <cellStyle name="PrePop Units (1)" xfId="7493"/>
    <cellStyle name="PrePop Units (1) 10" xfId="7494"/>
    <cellStyle name="PrePop Units (1) 11" xfId="7495"/>
    <cellStyle name="PrePop Units (1) 12" xfId="7496"/>
    <cellStyle name="PrePop Units (1) 13" xfId="7497"/>
    <cellStyle name="PrePop Units (1) 14" xfId="7498"/>
    <cellStyle name="PrePop Units (1) 15" xfId="7499"/>
    <cellStyle name="PrePop Units (1) 16" xfId="7500"/>
    <cellStyle name="PrePop Units (1) 2" xfId="7501"/>
    <cellStyle name="PrePop Units (1) 3" xfId="7502"/>
    <cellStyle name="PrePop Units (1) 4" xfId="7503"/>
    <cellStyle name="PrePop Units (1) 5" xfId="7504"/>
    <cellStyle name="PrePop Units (1) 6" xfId="7505"/>
    <cellStyle name="PrePop Units (1) 7" xfId="7506"/>
    <cellStyle name="PrePop Units (1) 8" xfId="7507"/>
    <cellStyle name="PrePop Units (1) 9" xfId="7508"/>
    <cellStyle name="PrePop Units (2)" xfId="7509"/>
    <cellStyle name="PrePop Units (2) 10" xfId="7510"/>
    <cellStyle name="PrePop Units (2) 11" xfId="7511"/>
    <cellStyle name="PrePop Units (2) 12" xfId="7512"/>
    <cellStyle name="PrePop Units (2) 13" xfId="7513"/>
    <cellStyle name="PrePop Units (2) 14" xfId="7514"/>
    <cellStyle name="PrePop Units (2) 15" xfId="7515"/>
    <cellStyle name="PrePop Units (2) 16" xfId="7516"/>
    <cellStyle name="PrePop Units (2) 2" xfId="7517"/>
    <cellStyle name="PrePop Units (2) 3" xfId="7518"/>
    <cellStyle name="PrePop Units (2) 4" xfId="7519"/>
    <cellStyle name="PrePop Units (2) 5" xfId="7520"/>
    <cellStyle name="PrePop Units (2) 6" xfId="7521"/>
    <cellStyle name="PrePop Units (2) 7" xfId="7522"/>
    <cellStyle name="PrePop Units (2) 8" xfId="7523"/>
    <cellStyle name="PrePop Units (2) 9" xfId="7524"/>
    <cellStyle name="pricing" xfId="7525"/>
    <cellStyle name="pricing 2" xfId="7526"/>
    <cellStyle name="PSChar" xfId="7527"/>
    <cellStyle name="PSHeading" xfId="7528"/>
    <cellStyle name="Quantity" xfId="7529"/>
    <cellStyle name="regstoresfromspecstores" xfId="7530"/>
    <cellStyle name="regstoresfromspecstores 2" xfId="7531"/>
    <cellStyle name="RevList" xfId="7532"/>
    <cellStyle name="rlink_tiªn l­în_x005f_x001b_Hyperlink_TONG HOP KINH PHI" xfId="7533"/>
    <cellStyle name="rmal_ADAdot" xfId="7534"/>
    <cellStyle name="S—_x0008_" xfId="7535"/>
    <cellStyle name="S—_x0008_ 2" xfId="7536"/>
    <cellStyle name="s]_x000a__x000a_spooler=yes_x000a__x000a_load=_x000a__x000a_Beep=yes_x000a__x000a_NullPort=None_x000a__x000a_BorderWidth=3_x000a__x000a_CursorBlinkRate=1200_x000a__x000a_DoubleClickSpeed=452_x000a__x000a_Programs=co" xfId="7537"/>
    <cellStyle name="s]_x000d__x000a_spooler=yes_x000d__x000a_load=_x000d__x000a_Beep=yes_x000d__x000a_NullPort=None_x000d__x000a_BorderWidth=3_x000d__x000a_CursorBlinkRate=1200_x000d__x000a_DoubleClickSpeed=452_x000d__x000a_Programs=co" xfId="7538"/>
    <cellStyle name="s]_x005f_x000d__x005f_x000a_spooler=yes_x005f_x000d__x005f_x000a_load=_x005f_x000d__x005f_x000a_Beep=yes_x005f_x000d__x005f_x000a_NullPort=None_x005f_x000d__x005f_x000a_BorderWidth=3_x005f_x000d__x005f_x000a_CursorBlinkRate=1200_x005f_x000d__x005f_x000a_DoubleClickSpeed=452_x005f_x000d__x005f_x000a_Programs=co" xfId="7539"/>
    <cellStyle name="S—_x0008__KH 2012 (T3-2013)" xfId="7540"/>
    <cellStyle name="S—_x005f_x0008_" xfId="7541"/>
    <cellStyle name="S—_x0008__XDCSHT-999" xfId="7542"/>
    <cellStyle name="SAPBEXaggData" xfId="7543"/>
    <cellStyle name="SAPBEXaggData 2" xfId="7544"/>
    <cellStyle name="SAPBEXaggDataEmph" xfId="7545"/>
    <cellStyle name="SAPBEXaggDataEmph 2" xfId="7546"/>
    <cellStyle name="SAPBEXaggItem" xfId="7547"/>
    <cellStyle name="SAPBEXaggItem 2" xfId="7548"/>
    <cellStyle name="SAPBEXchaText" xfId="7549"/>
    <cellStyle name="SAPBEXchaText 2" xfId="7550"/>
    <cellStyle name="SAPBEXexcBad7" xfId="7551"/>
    <cellStyle name="SAPBEXexcBad7 2" xfId="7552"/>
    <cellStyle name="SAPBEXexcBad8" xfId="7553"/>
    <cellStyle name="SAPBEXexcBad8 2" xfId="7554"/>
    <cellStyle name="SAPBEXexcBad9" xfId="7555"/>
    <cellStyle name="SAPBEXexcBad9 2" xfId="7556"/>
    <cellStyle name="SAPBEXexcCritical4" xfId="7557"/>
    <cellStyle name="SAPBEXexcCritical4 2" xfId="7558"/>
    <cellStyle name="SAPBEXexcCritical5" xfId="7559"/>
    <cellStyle name="SAPBEXexcCritical5 2" xfId="7560"/>
    <cellStyle name="SAPBEXexcCritical6" xfId="7561"/>
    <cellStyle name="SAPBEXexcCritical6 2" xfId="7562"/>
    <cellStyle name="SAPBEXexcGood1" xfId="7563"/>
    <cellStyle name="SAPBEXexcGood1 2" xfId="7564"/>
    <cellStyle name="SAPBEXexcGood2" xfId="7565"/>
    <cellStyle name="SAPBEXexcGood2 2" xfId="7566"/>
    <cellStyle name="SAPBEXexcGood3" xfId="7567"/>
    <cellStyle name="SAPBEXexcGood3 2" xfId="7568"/>
    <cellStyle name="SAPBEXfilterDrill" xfId="7569"/>
    <cellStyle name="SAPBEXfilterDrill 2" xfId="7570"/>
    <cellStyle name="SAPBEXfilterItem" xfId="7571"/>
    <cellStyle name="SAPBEXfilterItem 2" xfId="7572"/>
    <cellStyle name="SAPBEXfilterText" xfId="7573"/>
    <cellStyle name="SAPBEXfilterText 2" xfId="7574"/>
    <cellStyle name="SAPBEXformats" xfId="7575"/>
    <cellStyle name="SAPBEXformats 2" xfId="7576"/>
    <cellStyle name="SAPBEXheaderItem" xfId="7577"/>
    <cellStyle name="SAPBEXheaderItem 2" xfId="7578"/>
    <cellStyle name="SAPBEXheaderText" xfId="7579"/>
    <cellStyle name="SAPBEXheaderText 2" xfId="7580"/>
    <cellStyle name="SAPBEXresData" xfId="7581"/>
    <cellStyle name="SAPBEXresData 2" xfId="7582"/>
    <cellStyle name="SAPBEXresDataEmph" xfId="7583"/>
    <cellStyle name="SAPBEXresDataEmph 2" xfId="7584"/>
    <cellStyle name="SAPBEXresItem" xfId="7585"/>
    <cellStyle name="SAPBEXresItem 2" xfId="7586"/>
    <cellStyle name="SAPBEXstdData" xfId="7587"/>
    <cellStyle name="SAPBEXstdData 2" xfId="7588"/>
    <cellStyle name="SAPBEXstdDataEmph" xfId="7589"/>
    <cellStyle name="SAPBEXstdDataEmph 2" xfId="7590"/>
    <cellStyle name="SAPBEXstdItem" xfId="7591"/>
    <cellStyle name="SAPBEXstdItem 2" xfId="7592"/>
    <cellStyle name="SAPBEXtitle" xfId="7593"/>
    <cellStyle name="SAPBEXtitle 2" xfId="7594"/>
    <cellStyle name="SAPBEXundefined" xfId="7595"/>
    <cellStyle name="SAPBEXundefined 2" xfId="7596"/>
    <cellStyle name="serJet 1200 Series PCL 6" xfId="7597"/>
    <cellStyle name="SHADEDSTORES" xfId="7598"/>
    <cellStyle name="SHADEDSTORES 2" xfId="7599"/>
    <cellStyle name="SHADEDSTORES 2 2" xfId="7600"/>
    <cellStyle name="SHADEDSTORES 3" xfId="7601"/>
    <cellStyle name="Sheet Title" xfId="7602"/>
    <cellStyle name="Siêu nối kết_BC TH 10 thang 2005 va KH 2006 XDCB" xfId="7603"/>
    <cellStyle name="songuyen" xfId="7604"/>
    <cellStyle name="Spaltenebene_1_主营业务利润明细表" xfId="7605"/>
    <cellStyle name="specstores" xfId="7606"/>
    <cellStyle name="Standard_9. Fixed assets-Additions list" xfId="7607"/>
    <cellStyle name="STTDG" xfId="7608"/>
    <cellStyle name="style" xfId="7609"/>
    <cellStyle name="Style 1" xfId="75"/>
    <cellStyle name="Style 1 2" xfId="8"/>
    <cellStyle name="Style 1 2 2" xfId="7610"/>
    <cellStyle name="Style 1 3" xfId="7611"/>
    <cellStyle name="Style 1 3 2" xfId="7612"/>
    <cellStyle name="Style 1 4" xfId="7613"/>
    <cellStyle name="Style 1 4 2" xfId="7614"/>
    <cellStyle name="Style 1 5" xfId="7615"/>
    <cellStyle name="Style 10" xfId="7616"/>
    <cellStyle name="Style 10 2" xfId="7617"/>
    <cellStyle name="Style 100" xfId="7618"/>
    <cellStyle name="Style 101" xfId="7619"/>
    <cellStyle name="Style 102" xfId="7620"/>
    <cellStyle name="Style 103" xfId="7621"/>
    <cellStyle name="Style 104" xfId="7622"/>
    <cellStyle name="Style 105" xfId="7623"/>
    <cellStyle name="Style 106" xfId="7624"/>
    <cellStyle name="Style 107" xfId="7625"/>
    <cellStyle name="Style 108" xfId="7626"/>
    <cellStyle name="Style 109" xfId="7627"/>
    <cellStyle name="Style 11" xfId="7628"/>
    <cellStyle name="Style 11 2" xfId="7629"/>
    <cellStyle name="Style 110" xfId="7630"/>
    <cellStyle name="Style 111" xfId="7631"/>
    <cellStyle name="Style 112" xfId="7632"/>
    <cellStyle name="Style 113" xfId="7633"/>
    <cellStyle name="Style 114" xfId="7634"/>
    <cellStyle name="Style 115" xfId="7635"/>
    <cellStyle name="Style 116" xfId="7636"/>
    <cellStyle name="Style 117" xfId="7637"/>
    <cellStyle name="Style 118" xfId="7638"/>
    <cellStyle name="Style 119" xfId="7639"/>
    <cellStyle name="Style 12" xfId="7640"/>
    <cellStyle name="Style 12 2" xfId="7641"/>
    <cellStyle name="Style 120" xfId="7642"/>
    <cellStyle name="Style 121" xfId="7643"/>
    <cellStyle name="Style 122" xfId="7644"/>
    <cellStyle name="Style 123" xfId="7645"/>
    <cellStyle name="Style 124" xfId="7646"/>
    <cellStyle name="Style 125" xfId="7647"/>
    <cellStyle name="Style 126" xfId="7648"/>
    <cellStyle name="Style 127" xfId="7649"/>
    <cellStyle name="Style 128" xfId="7650"/>
    <cellStyle name="Style 129" xfId="7651"/>
    <cellStyle name="Style 13" xfId="7652"/>
    <cellStyle name="Style 13 2" xfId="7653"/>
    <cellStyle name="Style 130" xfId="7654"/>
    <cellStyle name="Style 131" xfId="7655"/>
    <cellStyle name="Style 132" xfId="7656"/>
    <cellStyle name="Style 133" xfId="7657"/>
    <cellStyle name="Style 134" xfId="7658"/>
    <cellStyle name="Style 135" xfId="7659"/>
    <cellStyle name="Style 136" xfId="7660"/>
    <cellStyle name="Style 137" xfId="7661"/>
    <cellStyle name="Style 138" xfId="7662"/>
    <cellStyle name="Style 139" xfId="7663"/>
    <cellStyle name="Style 14" xfId="7664"/>
    <cellStyle name="Style 14 2" xfId="7665"/>
    <cellStyle name="Style 140" xfId="7666"/>
    <cellStyle name="Style 141" xfId="7667"/>
    <cellStyle name="Style 142" xfId="7668"/>
    <cellStyle name="Style 143" xfId="7669"/>
    <cellStyle name="Style 144" xfId="7670"/>
    <cellStyle name="Style 145" xfId="7671"/>
    <cellStyle name="Style 146" xfId="7672"/>
    <cellStyle name="Style 147" xfId="7673"/>
    <cellStyle name="Style 148" xfId="7674"/>
    <cellStyle name="Style 149" xfId="7675"/>
    <cellStyle name="Style 15" xfId="7676"/>
    <cellStyle name="Style 15 2" xfId="7677"/>
    <cellStyle name="Style 150" xfId="7678"/>
    <cellStyle name="Style 151" xfId="7679"/>
    <cellStyle name="Style 152" xfId="7680"/>
    <cellStyle name="Style 153" xfId="7681"/>
    <cellStyle name="Style 154" xfId="7682"/>
    <cellStyle name="Style 155" xfId="7683"/>
    <cellStyle name="Style 16" xfId="7684"/>
    <cellStyle name="Style 16 2" xfId="7685"/>
    <cellStyle name="Style 17" xfId="7686"/>
    <cellStyle name="Style 17 2" xfId="7687"/>
    <cellStyle name="Style 18" xfId="7688"/>
    <cellStyle name="Style 18 2" xfId="7689"/>
    <cellStyle name="Style 19" xfId="7690"/>
    <cellStyle name="Style 19 2" xfId="7691"/>
    <cellStyle name="Style 2" xfId="7692"/>
    <cellStyle name="Style 2 2" xfId="7693"/>
    <cellStyle name="Style 20" xfId="7694"/>
    <cellStyle name="Style 20 2" xfId="7695"/>
    <cellStyle name="Style 21" xfId="7696"/>
    <cellStyle name="Style 21 2" xfId="7697"/>
    <cellStyle name="Style 22" xfId="7698"/>
    <cellStyle name="Style 22 2" xfId="7699"/>
    <cellStyle name="Style 23" xfId="7700"/>
    <cellStyle name="Style 23 2" xfId="7701"/>
    <cellStyle name="Style 24" xfId="7702"/>
    <cellStyle name="Style 24 2" xfId="7703"/>
    <cellStyle name="Style 25" xfId="7704"/>
    <cellStyle name="Style 25 2" xfId="7705"/>
    <cellStyle name="Style 26" xfId="7706"/>
    <cellStyle name="Style 26 2" xfId="7707"/>
    <cellStyle name="Style 27" xfId="7708"/>
    <cellStyle name="Style 27 2" xfId="7709"/>
    <cellStyle name="Style 28" xfId="7710"/>
    <cellStyle name="Style 28 2" xfId="7711"/>
    <cellStyle name="Style 29" xfId="7712"/>
    <cellStyle name="Style 29 2" xfId="7713"/>
    <cellStyle name="Style 3" xfId="7714"/>
    <cellStyle name="Style 3 2" xfId="7715"/>
    <cellStyle name="Style 30" xfId="7716"/>
    <cellStyle name="Style 30 2" xfId="7717"/>
    <cellStyle name="Style 31" xfId="7718"/>
    <cellStyle name="Style 31 2" xfId="7719"/>
    <cellStyle name="Style 32" xfId="7720"/>
    <cellStyle name="Style 32 2" xfId="7721"/>
    <cellStyle name="Style 33" xfId="7722"/>
    <cellStyle name="Style 33 2" xfId="7723"/>
    <cellStyle name="Style 34" xfId="7724"/>
    <cellStyle name="Style 34 2" xfId="7725"/>
    <cellStyle name="Style 35" xfId="7726"/>
    <cellStyle name="Style 35 2" xfId="7727"/>
    <cellStyle name="Style 36" xfId="7728"/>
    <cellStyle name="Style 37" xfId="7729"/>
    <cellStyle name="Style 37 2" xfId="7730"/>
    <cellStyle name="Style 38" xfId="7731"/>
    <cellStyle name="Style 38 2" xfId="7732"/>
    <cellStyle name="Style 39" xfId="7733"/>
    <cellStyle name="Style 39 2" xfId="7734"/>
    <cellStyle name="Style 4" xfId="7735"/>
    <cellStyle name="Style 4 2" xfId="7736"/>
    <cellStyle name="Style 40" xfId="7737"/>
    <cellStyle name="Style 40 2" xfId="7738"/>
    <cellStyle name="Style 41" xfId="7739"/>
    <cellStyle name="Style 41 2" xfId="7740"/>
    <cellStyle name="Style 42" xfId="7741"/>
    <cellStyle name="Style 42 2" xfId="7742"/>
    <cellStyle name="Style 43" xfId="7743"/>
    <cellStyle name="Style 43 2" xfId="7744"/>
    <cellStyle name="Style 44" xfId="7745"/>
    <cellStyle name="Style 44 2" xfId="7746"/>
    <cellStyle name="Style 45" xfId="7747"/>
    <cellStyle name="Style 45 2" xfId="7748"/>
    <cellStyle name="Style 46" xfId="7749"/>
    <cellStyle name="Style 46 2" xfId="7750"/>
    <cellStyle name="Style 47" xfId="7751"/>
    <cellStyle name="Style 47 2" xfId="7752"/>
    <cellStyle name="Style 48" xfId="7753"/>
    <cellStyle name="Style 48 2" xfId="7754"/>
    <cellStyle name="Style 49" xfId="7755"/>
    <cellStyle name="Style 49 2" xfId="7756"/>
    <cellStyle name="Style 5" xfId="7757"/>
    <cellStyle name="Style 50" xfId="7758"/>
    <cellStyle name="Style 50 2" xfId="7759"/>
    <cellStyle name="Style 51" xfId="7760"/>
    <cellStyle name="Style 51 2" xfId="7761"/>
    <cellStyle name="Style 52" xfId="7762"/>
    <cellStyle name="Style 52 2" xfId="7763"/>
    <cellStyle name="Style 53" xfId="7764"/>
    <cellStyle name="Style 53 2" xfId="7765"/>
    <cellStyle name="Style 54" xfId="7766"/>
    <cellStyle name="Style 54 2" xfId="7767"/>
    <cellStyle name="Style 55" xfId="7768"/>
    <cellStyle name="Style 55 2" xfId="7769"/>
    <cellStyle name="Style 56" xfId="7770"/>
    <cellStyle name="Style 57" xfId="7771"/>
    <cellStyle name="Style 58" xfId="7772"/>
    <cellStyle name="Style 59" xfId="7773"/>
    <cellStyle name="Style 6" xfId="7774"/>
    <cellStyle name="Style 6 2" xfId="7775"/>
    <cellStyle name="Style 60" xfId="7776"/>
    <cellStyle name="Style 61" xfId="7777"/>
    <cellStyle name="Style 62" xfId="7778"/>
    <cellStyle name="Style 63" xfId="7779"/>
    <cellStyle name="Style 64" xfId="7780"/>
    <cellStyle name="Style 65" xfId="7781"/>
    <cellStyle name="Style 66" xfId="7782"/>
    <cellStyle name="Style 67" xfId="7783"/>
    <cellStyle name="Style 68" xfId="7784"/>
    <cellStyle name="Style 69" xfId="7785"/>
    <cellStyle name="Style 7" xfId="7786"/>
    <cellStyle name="Style 7 2" xfId="7787"/>
    <cellStyle name="Style 70" xfId="7788"/>
    <cellStyle name="Style 71" xfId="7789"/>
    <cellStyle name="Style 72" xfId="7790"/>
    <cellStyle name="Style 73" xfId="7791"/>
    <cellStyle name="Style 74" xfId="7792"/>
    <cellStyle name="Style 75" xfId="7793"/>
    <cellStyle name="Style 76" xfId="7794"/>
    <cellStyle name="Style 77" xfId="7795"/>
    <cellStyle name="Style 78" xfId="7796"/>
    <cellStyle name="Style 79" xfId="7797"/>
    <cellStyle name="Style 8" xfId="7798"/>
    <cellStyle name="Style 8 2" xfId="7799"/>
    <cellStyle name="Style 80" xfId="7800"/>
    <cellStyle name="Style 81" xfId="7801"/>
    <cellStyle name="Style 82" xfId="7802"/>
    <cellStyle name="Style 83" xfId="7803"/>
    <cellStyle name="Style 84" xfId="7804"/>
    <cellStyle name="Style 85" xfId="7805"/>
    <cellStyle name="Style 86" xfId="7806"/>
    <cellStyle name="Style 87" xfId="7807"/>
    <cellStyle name="Style 88" xfId="7808"/>
    <cellStyle name="Style 89" xfId="7809"/>
    <cellStyle name="Style 9" xfId="7810"/>
    <cellStyle name="Style 9 2" xfId="7811"/>
    <cellStyle name="Style 90" xfId="7812"/>
    <cellStyle name="Style 91" xfId="7813"/>
    <cellStyle name="Style 92" xfId="7814"/>
    <cellStyle name="Style 93" xfId="7815"/>
    <cellStyle name="Style 94" xfId="7816"/>
    <cellStyle name="Style 95" xfId="7817"/>
    <cellStyle name="Style 96" xfId="7818"/>
    <cellStyle name="Style 97" xfId="7819"/>
    <cellStyle name="Style 98" xfId="7820"/>
    <cellStyle name="Style 99" xfId="7821"/>
    <cellStyle name="Style Date" xfId="7822"/>
    <cellStyle name="style_1" xfId="7823"/>
    <cellStyle name="subhead" xfId="7824"/>
    <cellStyle name="subhead 2" xfId="7825"/>
    <cellStyle name="SubHeading" xfId="7826"/>
    <cellStyle name="Subtotal" xfId="7827"/>
    <cellStyle name="symbol" xfId="7828"/>
    <cellStyle name="T" xfId="7829"/>
    <cellStyle name="T 2" xfId="7830"/>
    <cellStyle name="T_09_BangTongHopKinhPhiNhaso9" xfId="7831"/>
    <cellStyle name="T_09_BangTongHopKinhPhiNhaso9_Bao cao danh muc cac cong trinh tren dia ban huyen 4-2010" xfId="7832"/>
    <cellStyle name="T_09_BangTongHopKinhPhiNhaso9_Bieu 1+3+5+6+9" xfId="7833"/>
    <cellStyle name="T_09_BangTongHopKinhPhiNhaso9_bieu ke hoach dau thau" xfId="7834"/>
    <cellStyle name="T_09_BangTongHopKinhPhiNhaso9_bieu ke hoach dau thau truong mam non SKH" xfId="7835"/>
    <cellStyle name="T_09_BangTongHopKinhPhiNhaso9_bieu ke hoach dau thau truong mam non SKH_Bieu 1+3+5+6+9" xfId="7836"/>
    <cellStyle name="T_09_BangTongHopKinhPhiNhaso9_bieu ke hoach dau thau truong mam non SKH_KH 2012 (T3-2013)" xfId="7837"/>
    <cellStyle name="T_09_BangTongHopKinhPhiNhaso9_bieu ke hoach dau thau_Bieu 1+3+5+6+9" xfId="7838"/>
    <cellStyle name="T_09_BangTongHopKinhPhiNhaso9_bieu ke hoach dau thau_KH 2012 (T3-2013)" xfId="7839"/>
    <cellStyle name="T_09_BangTongHopKinhPhiNhaso9_bieu tong hop lai kh von 2011 gui phong TH-KTDN" xfId="7840"/>
    <cellStyle name="T_09_BangTongHopKinhPhiNhaso9_bieu tong hop lai kh von 2011 gui phong TH-KTDN_Bieu 1+3+5+6+9" xfId="7841"/>
    <cellStyle name="T_09_BangTongHopKinhPhiNhaso9_bieu tong hop lai kh von 2011 gui phong TH-KTDN_KH 2012 (T3-2013)" xfId="7842"/>
    <cellStyle name="T_09_BangTongHopKinhPhiNhaso9_Book1" xfId="7843"/>
    <cellStyle name="T_09_BangTongHopKinhPhiNhaso9_Book1_1" xfId="7844"/>
    <cellStyle name="T_09_BangTongHopKinhPhiNhaso9_Book1_1_Bieu 1+3+5+6+9" xfId="7845"/>
    <cellStyle name="T_09_BangTongHopKinhPhiNhaso9_Book1_1_KH 2012 (T3-2013)" xfId="7846"/>
    <cellStyle name="T_09_BangTongHopKinhPhiNhaso9_Book1_Bieu 1+3+5+6+9" xfId="7847"/>
    <cellStyle name="T_09_BangTongHopKinhPhiNhaso9_Book1_DTTD chieng chan Tham lai 29-9-2009" xfId="7848"/>
    <cellStyle name="T_09_BangTongHopKinhPhiNhaso9_Book1_DTTD chieng chan Tham lai 29-9-2009_Bieu 1+3+5+6+9" xfId="7849"/>
    <cellStyle name="T_09_BangTongHopKinhPhiNhaso9_Book1_DTTD chieng chan Tham lai 29-9-2009_KH 2012 (T3-2013)" xfId="7850"/>
    <cellStyle name="T_09_BangTongHopKinhPhiNhaso9_Book1_Ke hoach 2010 (theo doi 11-8-2010)" xfId="7851"/>
    <cellStyle name="T_09_BangTongHopKinhPhiNhaso9_Book1_Ke hoach 2010 (theo doi 11-8-2010)_Bieu 1+3+5+6+9" xfId="7852"/>
    <cellStyle name="T_09_BangTongHopKinhPhiNhaso9_Book1_Ke hoach 2010 (theo doi 11-8-2010)_KH 2012 (T3-2013)" xfId="7853"/>
    <cellStyle name="T_09_BangTongHopKinhPhiNhaso9_Book1_ke hoach dau thau 30-6-2010" xfId="7854"/>
    <cellStyle name="T_09_BangTongHopKinhPhiNhaso9_Book1_ke hoach dau thau 30-6-2010_Bieu 1+3+5+6+9" xfId="7855"/>
    <cellStyle name="T_09_BangTongHopKinhPhiNhaso9_Book1_ke hoach dau thau 30-6-2010_KH 2012 (T3-2013)" xfId="7856"/>
    <cellStyle name="T_09_BangTongHopKinhPhiNhaso9_Book1_KH 2012 (T3-2013)" xfId="7857"/>
    <cellStyle name="T_09_BangTongHopKinhPhiNhaso9_Book1_KQXS" xfId="7858"/>
    <cellStyle name="T_09_BangTongHopKinhPhiNhaso9_Book1_VB Di den 2013" xfId="7859"/>
    <cellStyle name="T_09_BangTongHopKinhPhiNhaso9_Book1_XDCSHT-999" xfId="7860"/>
    <cellStyle name="T_09_BangTongHopKinhPhiNhaso9_Copy of KH PHAN BO VON ĐỐI ỨNG NAM 2011 (30 TY phuong án gop WB)" xfId="7861"/>
    <cellStyle name="T_09_BangTongHopKinhPhiNhaso9_Copy of KH PHAN BO VON ĐỐI ỨNG NAM 2011 (30 TY phuong án gop WB)_Bieu 1+3+5+6+9" xfId="7862"/>
    <cellStyle name="T_09_BangTongHopKinhPhiNhaso9_Copy of KH PHAN BO VON ĐỐI ỨNG NAM 2011 (30 TY phuong án gop WB)_KH 2012 (T3-2013)" xfId="7863"/>
    <cellStyle name="T_09_BangTongHopKinhPhiNhaso9_DTTD chieng chan Tham lai 29-9-2009" xfId="7864"/>
    <cellStyle name="T_09_BangTongHopKinhPhiNhaso9_DTTD chieng chan Tham lai 29-9-2009_Bieu 1+3+5+6+9" xfId="7865"/>
    <cellStyle name="T_09_BangTongHopKinhPhiNhaso9_DTTD chieng chan Tham lai 29-9-2009_KH 2012 (T3-2013)" xfId="7866"/>
    <cellStyle name="T_09_BangTongHopKinhPhiNhaso9_Du toan nuoc San Thang (GD2)" xfId="7867"/>
    <cellStyle name="T_09_BangTongHopKinhPhiNhaso9_Du toan nuoc San Thang (GD2)_Bieu 1+3+5+6+9" xfId="7868"/>
    <cellStyle name="T_09_BangTongHopKinhPhiNhaso9_Du toan nuoc San Thang (GD2)_KH 2012 (T3-2013)" xfId="7869"/>
    <cellStyle name="T_09_BangTongHopKinhPhiNhaso9_Ke hoach 2010 (theo doi 11-8-2010)" xfId="7870"/>
    <cellStyle name="T_09_BangTongHopKinhPhiNhaso9_Ke hoach 2010 (theo doi 11-8-2010)_Bieu 1+3+5+6+9" xfId="7871"/>
    <cellStyle name="T_09_BangTongHopKinhPhiNhaso9_Ke hoach 2010 (theo doi 11-8-2010)_KH 2012 (T3-2013)" xfId="7872"/>
    <cellStyle name="T_09_BangTongHopKinhPhiNhaso9_ke hoach dau thau 30-6-2010" xfId="7873"/>
    <cellStyle name="T_09_BangTongHopKinhPhiNhaso9_ke hoach dau thau 30-6-2010_Bieu 1+3+5+6+9" xfId="7874"/>
    <cellStyle name="T_09_BangTongHopKinhPhiNhaso9_ke hoach dau thau 30-6-2010_KH 2012 (T3-2013)" xfId="7875"/>
    <cellStyle name="T_09_BangTongHopKinhPhiNhaso9_KH 2012 (T3-2013)" xfId="7876"/>
    <cellStyle name="T_09_BangTongHopKinhPhiNhaso9_KH Von 2012 gui BKH 1" xfId="7877"/>
    <cellStyle name="T_09_BangTongHopKinhPhiNhaso9_KH Von 2012 gui BKH 1_Bieu 1+3+5+6+9" xfId="7878"/>
    <cellStyle name="T_09_BangTongHopKinhPhiNhaso9_KH Von 2012 gui BKH 1_KH 2012 (T3-2013)" xfId="7879"/>
    <cellStyle name="T_09_BangTongHopKinhPhiNhaso9_KQXS" xfId="7880"/>
    <cellStyle name="T_09_BangTongHopKinhPhiNhaso9_QD ke hoach dau thau" xfId="7881"/>
    <cellStyle name="T_09_BangTongHopKinhPhiNhaso9_QD ke hoach dau thau_Bieu 1+3+5+6+9" xfId="7882"/>
    <cellStyle name="T_09_BangTongHopKinhPhiNhaso9_QD ke hoach dau thau_KH 2012 (T3-2013)" xfId="7883"/>
    <cellStyle name="T_09_BangTongHopKinhPhiNhaso9_Ra soat KH von 2011 (Huy-11-11-11)" xfId="7884"/>
    <cellStyle name="T_09_BangTongHopKinhPhiNhaso9_StartUp" xfId="7885"/>
    <cellStyle name="T_09_BangTongHopKinhPhiNhaso9_tien luong" xfId="7886"/>
    <cellStyle name="T_09_BangTongHopKinhPhiNhaso9_Tien luong chuan 01" xfId="7887"/>
    <cellStyle name="T_09_BangTongHopKinhPhiNhaso9_tinh toan hoang ha" xfId="7888"/>
    <cellStyle name="T_09_BangTongHopKinhPhiNhaso9_tinh toan hoang ha_Bieu 1+3+5+6+9" xfId="7889"/>
    <cellStyle name="T_09_BangTongHopKinhPhiNhaso9_tinh toan hoang ha_KH 2012 (T3-2013)" xfId="7890"/>
    <cellStyle name="T_09_BangTongHopKinhPhiNhaso9_Tong von ĐTPT" xfId="7891"/>
    <cellStyle name="T_09_BangTongHopKinhPhiNhaso9_Tong von ĐTPT_Bieu 1+3+5+6+9" xfId="7892"/>
    <cellStyle name="T_09_BangTongHopKinhPhiNhaso9_Tong von ĐTPT_KH 2012 (T3-2013)" xfId="7893"/>
    <cellStyle name="T_09a_PhanMongNhaSo9" xfId="7894"/>
    <cellStyle name="T_09a_PhanMongNhaSo9_Bieu 1+3+5+6+9" xfId="7895"/>
    <cellStyle name="T_09a_PhanMongNhaSo9_bieu ke hoach dau thau" xfId="7896"/>
    <cellStyle name="T_09a_PhanMongNhaSo9_bieu ke hoach dau thau truong mam non SKH" xfId="7897"/>
    <cellStyle name="T_09a_PhanMongNhaSo9_bieu ke hoach dau thau truong mam non SKH_Bieu 1+3+5+6+9" xfId="7898"/>
    <cellStyle name="T_09a_PhanMongNhaSo9_bieu ke hoach dau thau truong mam non SKH_KH 2012 (T3-2013)" xfId="7899"/>
    <cellStyle name="T_09a_PhanMongNhaSo9_bieu ke hoach dau thau_Bieu 1+3+5+6+9" xfId="7900"/>
    <cellStyle name="T_09a_PhanMongNhaSo9_bieu ke hoach dau thau_KH 2012 (T3-2013)" xfId="7901"/>
    <cellStyle name="T_09a_PhanMongNhaSo9_bieu tong hop lai kh von 2011 gui phong TH-KTDN" xfId="7902"/>
    <cellStyle name="T_09a_PhanMongNhaSo9_bieu tong hop lai kh von 2011 gui phong TH-KTDN_Bieu 1+3+5+6+9" xfId="7903"/>
    <cellStyle name="T_09a_PhanMongNhaSo9_bieu tong hop lai kh von 2011 gui phong TH-KTDN_KH 2012 (T3-2013)" xfId="7904"/>
    <cellStyle name="T_09a_PhanMongNhaSo9_Book1" xfId="7905"/>
    <cellStyle name="T_09a_PhanMongNhaSo9_Book1_Bieu 1+3+5+6+9" xfId="7906"/>
    <cellStyle name="T_09a_PhanMongNhaSo9_Book1_Ke hoach 2010 (theo doi 11-8-2010)" xfId="7907"/>
    <cellStyle name="T_09a_PhanMongNhaSo9_Book1_Ke hoach 2010 (theo doi 11-8-2010)_Bieu 1+3+5+6+9" xfId="7908"/>
    <cellStyle name="T_09a_PhanMongNhaSo9_Book1_Ke hoach 2010 (theo doi 11-8-2010)_KH 2012 (T3-2013)" xfId="7909"/>
    <cellStyle name="T_09a_PhanMongNhaSo9_Book1_ke hoach dau thau 30-6-2010" xfId="7910"/>
    <cellStyle name="T_09a_PhanMongNhaSo9_Book1_ke hoach dau thau 30-6-2010_Bieu 1+3+5+6+9" xfId="7911"/>
    <cellStyle name="T_09a_PhanMongNhaSo9_Book1_ke hoach dau thau 30-6-2010_KH 2012 (T3-2013)" xfId="7912"/>
    <cellStyle name="T_09a_PhanMongNhaSo9_Book1_KH 2012 (T3-2013)" xfId="7913"/>
    <cellStyle name="T_09a_PhanMongNhaSo9_Book1_VB Di den 2013" xfId="7914"/>
    <cellStyle name="T_09a_PhanMongNhaSo9_Copy of KH PHAN BO VON ĐỐI ỨNG NAM 2011 (30 TY phuong án gop WB)" xfId="7915"/>
    <cellStyle name="T_09a_PhanMongNhaSo9_Copy of KH PHAN BO VON ĐỐI ỨNG NAM 2011 (30 TY phuong án gop WB)_Bieu 1+3+5+6+9" xfId="7916"/>
    <cellStyle name="T_09a_PhanMongNhaSo9_Copy of KH PHAN BO VON ĐỐI ỨNG NAM 2011 (30 TY phuong án gop WB)_KH 2012 (T3-2013)" xfId="7917"/>
    <cellStyle name="T_09a_PhanMongNhaSo9_DTTD chieng chan Tham lai 29-9-2009" xfId="7918"/>
    <cellStyle name="T_09a_PhanMongNhaSo9_DTTD chieng chan Tham lai 29-9-2009_Bieu 1+3+5+6+9" xfId="7919"/>
    <cellStyle name="T_09a_PhanMongNhaSo9_DTTD chieng chan Tham lai 29-9-2009_KH 2012 (T3-2013)" xfId="7920"/>
    <cellStyle name="T_09a_PhanMongNhaSo9_Du toan nuoc San Thang (GD2)" xfId="7921"/>
    <cellStyle name="T_09a_PhanMongNhaSo9_Du toan nuoc San Thang (GD2)_Bieu 1+3+5+6+9" xfId="7922"/>
    <cellStyle name="T_09a_PhanMongNhaSo9_Du toan nuoc San Thang (GD2)_KH 2012 (T3-2013)" xfId="7923"/>
    <cellStyle name="T_09a_PhanMongNhaSo9_Ke hoach 2010 (theo doi 11-8-2010)" xfId="7924"/>
    <cellStyle name="T_09a_PhanMongNhaSo9_Ke hoach 2010 (theo doi 11-8-2010)_Bieu 1+3+5+6+9" xfId="7925"/>
    <cellStyle name="T_09a_PhanMongNhaSo9_Ke hoach 2010 (theo doi 11-8-2010)_KH 2012 (T3-2013)" xfId="7926"/>
    <cellStyle name="T_09a_PhanMongNhaSo9_ke hoach dau thau 30-6-2010" xfId="7927"/>
    <cellStyle name="T_09a_PhanMongNhaSo9_ke hoach dau thau 30-6-2010_Bieu 1+3+5+6+9" xfId="7928"/>
    <cellStyle name="T_09a_PhanMongNhaSo9_ke hoach dau thau 30-6-2010_KH 2012 (T3-2013)" xfId="7929"/>
    <cellStyle name="T_09a_PhanMongNhaSo9_KH 2012 (T3-2013)" xfId="7930"/>
    <cellStyle name="T_09a_PhanMongNhaSo9_KH Von 2012 gui BKH 1" xfId="7931"/>
    <cellStyle name="T_09a_PhanMongNhaSo9_KH Von 2012 gui BKH 1_Bieu 1+3+5+6+9" xfId="7932"/>
    <cellStyle name="T_09a_PhanMongNhaSo9_KH Von 2012 gui BKH 1_KH 2012 (T3-2013)" xfId="7933"/>
    <cellStyle name="T_09a_PhanMongNhaSo9_KQXS" xfId="7934"/>
    <cellStyle name="T_09a_PhanMongNhaSo9_QD ke hoach dau thau" xfId="7935"/>
    <cellStyle name="T_09a_PhanMongNhaSo9_QD ke hoach dau thau_Bieu 1+3+5+6+9" xfId="7936"/>
    <cellStyle name="T_09a_PhanMongNhaSo9_QD ke hoach dau thau_KH 2012 (T3-2013)" xfId="7937"/>
    <cellStyle name="T_09a_PhanMongNhaSo9_Ra soat KH von 2011 (Huy-11-11-11)" xfId="7938"/>
    <cellStyle name="T_09a_PhanMongNhaSo9_StartUp" xfId="7939"/>
    <cellStyle name="T_09a_PhanMongNhaSo9_tinh toan hoang ha" xfId="7940"/>
    <cellStyle name="T_09a_PhanMongNhaSo9_tinh toan hoang ha_Bieu 1+3+5+6+9" xfId="7941"/>
    <cellStyle name="T_09a_PhanMongNhaSo9_tinh toan hoang ha_KH 2012 (T3-2013)" xfId="7942"/>
    <cellStyle name="T_09a_PhanMongNhaSo9_Tong von ĐTPT" xfId="7943"/>
    <cellStyle name="T_09a_PhanMongNhaSo9_Tong von ĐTPT_Bieu 1+3+5+6+9" xfId="7944"/>
    <cellStyle name="T_09a_PhanMongNhaSo9_Tong von ĐTPT_KH 2012 (T3-2013)" xfId="7945"/>
    <cellStyle name="T_09b_PhanThannhaso9" xfId="7946"/>
    <cellStyle name="T_09b_PhanThannhaso9_Bieu 1+3+5+6+9" xfId="7947"/>
    <cellStyle name="T_09b_PhanThannhaso9_bieu ke hoach dau thau" xfId="7948"/>
    <cellStyle name="T_09b_PhanThannhaso9_bieu ke hoach dau thau truong mam non SKH" xfId="7949"/>
    <cellStyle name="T_09b_PhanThannhaso9_bieu ke hoach dau thau truong mam non SKH_Bieu 1+3+5+6+9" xfId="7950"/>
    <cellStyle name="T_09b_PhanThannhaso9_bieu ke hoach dau thau truong mam non SKH_KH 2012 (T3-2013)" xfId="7951"/>
    <cellStyle name="T_09b_PhanThannhaso9_bieu ke hoach dau thau_Bieu 1+3+5+6+9" xfId="7952"/>
    <cellStyle name="T_09b_PhanThannhaso9_bieu ke hoach dau thau_KH 2012 (T3-2013)" xfId="7953"/>
    <cellStyle name="T_09b_PhanThannhaso9_bieu tong hop lai kh von 2011 gui phong TH-KTDN" xfId="7954"/>
    <cellStyle name="T_09b_PhanThannhaso9_bieu tong hop lai kh von 2011 gui phong TH-KTDN_Bieu 1+3+5+6+9" xfId="7955"/>
    <cellStyle name="T_09b_PhanThannhaso9_bieu tong hop lai kh von 2011 gui phong TH-KTDN_KH 2012 (T3-2013)" xfId="7956"/>
    <cellStyle name="T_09b_PhanThannhaso9_Book1" xfId="7957"/>
    <cellStyle name="T_09b_PhanThannhaso9_Book1_Bieu 1+3+5+6+9" xfId="7958"/>
    <cellStyle name="T_09b_PhanThannhaso9_Book1_Ke hoach 2010 (theo doi 11-8-2010)" xfId="7959"/>
    <cellStyle name="T_09b_PhanThannhaso9_Book1_Ke hoach 2010 (theo doi 11-8-2010)_Bieu 1+3+5+6+9" xfId="7960"/>
    <cellStyle name="T_09b_PhanThannhaso9_Book1_Ke hoach 2010 (theo doi 11-8-2010)_KH 2012 (T3-2013)" xfId="7961"/>
    <cellStyle name="T_09b_PhanThannhaso9_Book1_ke hoach dau thau 30-6-2010" xfId="7962"/>
    <cellStyle name="T_09b_PhanThannhaso9_Book1_ke hoach dau thau 30-6-2010_Bieu 1+3+5+6+9" xfId="7963"/>
    <cellStyle name="T_09b_PhanThannhaso9_Book1_ke hoach dau thau 30-6-2010_KH 2012 (T3-2013)" xfId="7964"/>
    <cellStyle name="T_09b_PhanThannhaso9_Book1_KH 2012 (T3-2013)" xfId="7965"/>
    <cellStyle name="T_09b_PhanThannhaso9_Book1_VB Di den 2013" xfId="7966"/>
    <cellStyle name="T_09b_PhanThannhaso9_Copy of KH PHAN BO VON ĐỐI ỨNG NAM 2011 (30 TY phuong án gop WB)" xfId="7967"/>
    <cellStyle name="T_09b_PhanThannhaso9_Copy of KH PHAN BO VON ĐỐI ỨNG NAM 2011 (30 TY phuong án gop WB)_Bieu 1+3+5+6+9" xfId="7968"/>
    <cellStyle name="T_09b_PhanThannhaso9_Copy of KH PHAN BO VON ĐỐI ỨNG NAM 2011 (30 TY phuong án gop WB)_KH 2012 (T3-2013)" xfId="7969"/>
    <cellStyle name="T_09b_PhanThannhaso9_DTTD chieng chan Tham lai 29-9-2009" xfId="7970"/>
    <cellStyle name="T_09b_PhanThannhaso9_DTTD chieng chan Tham lai 29-9-2009_Bieu 1+3+5+6+9" xfId="7971"/>
    <cellStyle name="T_09b_PhanThannhaso9_DTTD chieng chan Tham lai 29-9-2009_KH 2012 (T3-2013)" xfId="7972"/>
    <cellStyle name="T_09b_PhanThannhaso9_Du toan nuoc San Thang (GD2)" xfId="7973"/>
    <cellStyle name="T_09b_PhanThannhaso9_Du toan nuoc San Thang (GD2)_Bieu 1+3+5+6+9" xfId="7974"/>
    <cellStyle name="T_09b_PhanThannhaso9_Du toan nuoc San Thang (GD2)_KH 2012 (T3-2013)" xfId="7975"/>
    <cellStyle name="T_09b_PhanThannhaso9_Ke hoach 2010 (theo doi 11-8-2010)" xfId="7976"/>
    <cellStyle name="T_09b_PhanThannhaso9_Ke hoach 2010 (theo doi 11-8-2010)_Bieu 1+3+5+6+9" xfId="7977"/>
    <cellStyle name="T_09b_PhanThannhaso9_Ke hoach 2010 (theo doi 11-8-2010)_KH 2012 (T3-2013)" xfId="7978"/>
    <cellStyle name="T_09b_PhanThannhaso9_ke hoach dau thau 30-6-2010" xfId="7979"/>
    <cellStyle name="T_09b_PhanThannhaso9_ke hoach dau thau 30-6-2010_Bieu 1+3+5+6+9" xfId="7980"/>
    <cellStyle name="T_09b_PhanThannhaso9_ke hoach dau thau 30-6-2010_KH 2012 (T3-2013)" xfId="7981"/>
    <cellStyle name="T_09b_PhanThannhaso9_KH 2012 (T3-2013)" xfId="7982"/>
    <cellStyle name="T_09b_PhanThannhaso9_KH Von 2012 gui BKH 1" xfId="7983"/>
    <cellStyle name="T_09b_PhanThannhaso9_KH Von 2012 gui BKH 1_Bieu 1+3+5+6+9" xfId="7984"/>
    <cellStyle name="T_09b_PhanThannhaso9_KH Von 2012 gui BKH 1_KH 2012 (T3-2013)" xfId="7985"/>
    <cellStyle name="T_09b_PhanThannhaso9_KQXS" xfId="7986"/>
    <cellStyle name="T_09b_PhanThannhaso9_QD ke hoach dau thau" xfId="7987"/>
    <cellStyle name="T_09b_PhanThannhaso9_QD ke hoach dau thau_Bieu 1+3+5+6+9" xfId="7988"/>
    <cellStyle name="T_09b_PhanThannhaso9_QD ke hoach dau thau_KH 2012 (T3-2013)" xfId="7989"/>
    <cellStyle name="T_09b_PhanThannhaso9_Ra soat KH von 2011 (Huy-11-11-11)" xfId="7990"/>
    <cellStyle name="T_09b_PhanThannhaso9_StartUp" xfId="7991"/>
    <cellStyle name="T_09b_PhanThannhaso9_tinh toan hoang ha" xfId="7992"/>
    <cellStyle name="T_09b_PhanThannhaso9_tinh toan hoang ha_Bieu 1+3+5+6+9" xfId="7993"/>
    <cellStyle name="T_09b_PhanThannhaso9_tinh toan hoang ha_KH 2012 (T3-2013)" xfId="7994"/>
    <cellStyle name="T_09b_PhanThannhaso9_Tong von ĐTPT" xfId="7995"/>
    <cellStyle name="T_09b_PhanThannhaso9_Tong von ĐTPT_Bieu 1+3+5+6+9" xfId="7996"/>
    <cellStyle name="T_09b_PhanThannhaso9_Tong von ĐTPT_KH 2012 (T3-2013)" xfId="7997"/>
    <cellStyle name="T_09c_PhandienNhaso9" xfId="7998"/>
    <cellStyle name="T_09c_PhandienNhaso9_Bieu 1+3+5+6+9" xfId="7999"/>
    <cellStyle name="T_09c_PhandienNhaso9_bieu ke hoach dau thau" xfId="8000"/>
    <cellStyle name="T_09c_PhandienNhaso9_bieu ke hoach dau thau truong mam non SKH" xfId="8001"/>
    <cellStyle name="T_09c_PhandienNhaso9_bieu ke hoach dau thau truong mam non SKH_Bieu 1+3+5+6+9" xfId="8002"/>
    <cellStyle name="T_09c_PhandienNhaso9_bieu ke hoach dau thau truong mam non SKH_KH 2012 (T3-2013)" xfId="8003"/>
    <cellStyle name="T_09c_PhandienNhaso9_bieu ke hoach dau thau_Bieu 1+3+5+6+9" xfId="8004"/>
    <cellStyle name="T_09c_PhandienNhaso9_bieu ke hoach dau thau_KH 2012 (T3-2013)" xfId="8005"/>
    <cellStyle name="T_09c_PhandienNhaso9_bieu tong hop lai kh von 2011 gui phong TH-KTDN" xfId="8006"/>
    <cellStyle name="T_09c_PhandienNhaso9_bieu tong hop lai kh von 2011 gui phong TH-KTDN_Bieu 1+3+5+6+9" xfId="8007"/>
    <cellStyle name="T_09c_PhandienNhaso9_bieu tong hop lai kh von 2011 gui phong TH-KTDN_KH 2012 (T3-2013)" xfId="8008"/>
    <cellStyle name="T_09c_PhandienNhaso9_Book1" xfId="8009"/>
    <cellStyle name="T_09c_PhandienNhaso9_Book1_Bieu 1+3+5+6+9" xfId="8010"/>
    <cellStyle name="T_09c_PhandienNhaso9_Book1_Ke hoach 2010 (theo doi 11-8-2010)" xfId="8011"/>
    <cellStyle name="T_09c_PhandienNhaso9_Book1_Ke hoach 2010 (theo doi 11-8-2010)_Bieu 1+3+5+6+9" xfId="8012"/>
    <cellStyle name="T_09c_PhandienNhaso9_Book1_Ke hoach 2010 (theo doi 11-8-2010)_KH 2012 (T3-2013)" xfId="8013"/>
    <cellStyle name="T_09c_PhandienNhaso9_Book1_ke hoach dau thau 30-6-2010" xfId="8014"/>
    <cellStyle name="T_09c_PhandienNhaso9_Book1_ke hoach dau thau 30-6-2010_Bieu 1+3+5+6+9" xfId="8015"/>
    <cellStyle name="T_09c_PhandienNhaso9_Book1_ke hoach dau thau 30-6-2010_KH 2012 (T3-2013)" xfId="8016"/>
    <cellStyle name="T_09c_PhandienNhaso9_Book1_KH 2012 (T3-2013)" xfId="8017"/>
    <cellStyle name="T_09c_PhandienNhaso9_Book1_VB Di den 2013" xfId="8018"/>
    <cellStyle name="T_09c_PhandienNhaso9_Copy of KH PHAN BO VON ĐỐI ỨNG NAM 2011 (30 TY phuong án gop WB)" xfId="8019"/>
    <cellStyle name="T_09c_PhandienNhaso9_Copy of KH PHAN BO VON ĐỐI ỨNG NAM 2011 (30 TY phuong án gop WB)_Bieu 1+3+5+6+9" xfId="8020"/>
    <cellStyle name="T_09c_PhandienNhaso9_Copy of KH PHAN BO VON ĐỐI ỨNG NAM 2011 (30 TY phuong án gop WB)_KH 2012 (T3-2013)" xfId="8021"/>
    <cellStyle name="T_09c_PhandienNhaso9_DTTD chieng chan Tham lai 29-9-2009" xfId="8022"/>
    <cellStyle name="T_09c_PhandienNhaso9_DTTD chieng chan Tham lai 29-9-2009_Bieu 1+3+5+6+9" xfId="8023"/>
    <cellStyle name="T_09c_PhandienNhaso9_DTTD chieng chan Tham lai 29-9-2009_KH 2012 (T3-2013)" xfId="8024"/>
    <cellStyle name="T_09c_PhandienNhaso9_Du toan nuoc San Thang (GD2)" xfId="8025"/>
    <cellStyle name="T_09c_PhandienNhaso9_Du toan nuoc San Thang (GD2)_Bieu 1+3+5+6+9" xfId="8026"/>
    <cellStyle name="T_09c_PhandienNhaso9_Du toan nuoc San Thang (GD2)_KH 2012 (T3-2013)" xfId="8027"/>
    <cellStyle name="T_09c_PhandienNhaso9_Ke hoach 2010 (theo doi 11-8-2010)" xfId="8028"/>
    <cellStyle name="T_09c_PhandienNhaso9_Ke hoach 2010 (theo doi 11-8-2010)_Bieu 1+3+5+6+9" xfId="8029"/>
    <cellStyle name="T_09c_PhandienNhaso9_Ke hoach 2010 (theo doi 11-8-2010)_KH 2012 (T3-2013)" xfId="8030"/>
    <cellStyle name="T_09c_PhandienNhaso9_ke hoach dau thau 30-6-2010" xfId="8031"/>
    <cellStyle name="T_09c_PhandienNhaso9_ke hoach dau thau 30-6-2010_Bieu 1+3+5+6+9" xfId="8032"/>
    <cellStyle name="T_09c_PhandienNhaso9_ke hoach dau thau 30-6-2010_KH 2012 (T3-2013)" xfId="8033"/>
    <cellStyle name="T_09c_PhandienNhaso9_KH 2012 (T3-2013)" xfId="8034"/>
    <cellStyle name="T_09c_PhandienNhaso9_KH Von 2012 gui BKH 1" xfId="8035"/>
    <cellStyle name="T_09c_PhandienNhaso9_KH Von 2012 gui BKH 1_Bieu 1+3+5+6+9" xfId="8036"/>
    <cellStyle name="T_09c_PhandienNhaso9_KH Von 2012 gui BKH 1_KH 2012 (T3-2013)" xfId="8037"/>
    <cellStyle name="T_09c_PhandienNhaso9_KQXS" xfId="8038"/>
    <cellStyle name="T_09c_PhandienNhaso9_QD ke hoach dau thau" xfId="8039"/>
    <cellStyle name="T_09c_PhandienNhaso9_QD ke hoach dau thau_Bieu 1+3+5+6+9" xfId="8040"/>
    <cellStyle name="T_09c_PhandienNhaso9_QD ke hoach dau thau_KH 2012 (T3-2013)" xfId="8041"/>
    <cellStyle name="T_09c_PhandienNhaso9_Ra soat KH von 2011 (Huy-11-11-11)" xfId="8042"/>
    <cellStyle name="T_09c_PhandienNhaso9_StartUp" xfId="8043"/>
    <cellStyle name="T_09c_PhandienNhaso9_tinh toan hoang ha" xfId="8044"/>
    <cellStyle name="T_09c_PhandienNhaso9_tinh toan hoang ha_Bieu 1+3+5+6+9" xfId="8045"/>
    <cellStyle name="T_09c_PhandienNhaso9_tinh toan hoang ha_KH 2012 (T3-2013)" xfId="8046"/>
    <cellStyle name="T_09c_PhandienNhaso9_Tong von ĐTPT" xfId="8047"/>
    <cellStyle name="T_09c_PhandienNhaso9_Tong von ĐTPT_Bieu 1+3+5+6+9" xfId="8048"/>
    <cellStyle name="T_09c_PhandienNhaso9_Tong von ĐTPT_KH 2012 (T3-2013)" xfId="8049"/>
    <cellStyle name="T_09d_Phannuocnhaso9" xfId="8050"/>
    <cellStyle name="T_09d_Phannuocnhaso9_Bieu 1+3+5+6+9" xfId="8051"/>
    <cellStyle name="T_09d_Phannuocnhaso9_bieu ke hoach dau thau" xfId="8052"/>
    <cellStyle name="T_09d_Phannuocnhaso9_bieu ke hoach dau thau truong mam non SKH" xfId="8053"/>
    <cellStyle name="T_09d_Phannuocnhaso9_bieu ke hoach dau thau truong mam non SKH_Bieu 1+3+5+6+9" xfId="8054"/>
    <cellStyle name="T_09d_Phannuocnhaso9_bieu ke hoach dau thau truong mam non SKH_KH 2012 (T3-2013)" xfId="8055"/>
    <cellStyle name="T_09d_Phannuocnhaso9_bieu ke hoach dau thau_Bieu 1+3+5+6+9" xfId="8056"/>
    <cellStyle name="T_09d_Phannuocnhaso9_bieu ke hoach dau thau_KH 2012 (T3-2013)" xfId="8057"/>
    <cellStyle name="T_09d_Phannuocnhaso9_bieu tong hop lai kh von 2011 gui phong TH-KTDN" xfId="8058"/>
    <cellStyle name="T_09d_Phannuocnhaso9_bieu tong hop lai kh von 2011 gui phong TH-KTDN_Bieu 1+3+5+6+9" xfId="8059"/>
    <cellStyle name="T_09d_Phannuocnhaso9_bieu tong hop lai kh von 2011 gui phong TH-KTDN_KH 2012 (T3-2013)" xfId="8060"/>
    <cellStyle name="T_09d_Phannuocnhaso9_Book1" xfId="8061"/>
    <cellStyle name="T_09d_Phannuocnhaso9_Book1_Bieu 1+3+5+6+9" xfId="8062"/>
    <cellStyle name="T_09d_Phannuocnhaso9_Book1_Ke hoach 2010 (theo doi 11-8-2010)" xfId="8063"/>
    <cellStyle name="T_09d_Phannuocnhaso9_Book1_Ke hoach 2010 (theo doi 11-8-2010)_Bieu 1+3+5+6+9" xfId="8064"/>
    <cellStyle name="T_09d_Phannuocnhaso9_Book1_Ke hoach 2010 (theo doi 11-8-2010)_KH 2012 (T3-2013)" xfId="8065"/>
    <cellStyle name="T_09d_Phannuocnhaso9_Book1_ke hoach dau thau 30-6-2010" xfId="8066"/>
    <cellStyle name="T_09d_Phannuocnhaso9_Book1_ke hoach dau thau 30-6-2010_Bieu 1+3+5+6+9" xfId="8067"/>
    <cellStyle name="T_09d_Phannuocnhaso9_Book1_ke hoach dau thau 30-6-2010_KH 2012 (T3-2013)" xfId="8068"/>
    <cellStyle name="T_09d_Phannuocnhaso9_Book1_KH 2012 (T3-2013)" xfId="8069"/>
    <cellStyle name="T_09d_Phannuocnhaso9_Book1_VB Di den 2013" xfId="8070"/>
    <cellStyle name="T_09d_Phannuocnhaso9_Copy of KH PHAN BO VON ĐỐI ỨNG NAM 2011 (30 TY phuong án gop WB)" xfId="8071"/>
    <cellStyle name="T_09d_Phannuocnhaso9_Copy of KH PHAN BO VON ĐỐI ỨNG NAM 2011 (30 TY phuong án gop WB)_Bieu 1+3+5+6+9" xfId="8072"/>
    <cellStyle name="T_09d_Phannuocnhaso9_Copy of KH PHAN BO VON ĐỐI ỨNG NAM 2011 (30 TY phuong án gop WB)_KH 2012 (T3-2013)" xfId="8073"/>
    <cellStyle name="T_09d_Phannuocnhaso9_DTTD chieng chan Tham lai 29-9-2009" xfId="8074"/>
    <cellStyle name="T_09d_Phannuocnhaso9_DTTD chieng chan Tham lai 29-9-2009_Bieu 1+3+5+6+9" xfId="8075"/>
    <cellStyle name="T_09d_Phannuocnhaso9_DTTD chieng chan Tham lai 29-9-2009_KH 2012 (T3-2013)" xfId="8076"/>
    <cellStyle name="T_09d_Phannuocnhaso9_Du toan nuoc San Thang (GD2)" xfId="8077"/>
    <cellStyle name="T_09d_Phannuocnhaso9_Du toan nuoc San Thang (GD2)_Bieu 1+3+5+6+9" xfId="8078"/>
    <cellStyle name="T_09d_Phannuocnhaso9_Du toan nuoc San Thang (GD2)_KH 2012 (T3-2013)" xfId="8079"/>
    <cellStyle name="T_09d_Phannuocnhaso9_Ke hoach 2010 (theo doi 11-8-2010)" xfId="8080"/>
    <cellStyle name="T_09d_Phannuocnhaso9_Ke hoach 2010 (theo doi 11-8-2010)_Bieu 1+3+5+6+9" xfId="8081"/>
    <cellStyle name="T_09d_Phannuocnhaso9_Ke hoach 2010 (theo doi 11-8-2010)_KH 2012 (T3-2013)" xfId="8082"/>
    <cellStyle name="T_09d_Phannuocnhaso9_ke hoach dau thau 30-6-2010" xfId="8083"/>
    <cellStyle name="T_09d_Phannuocnhaso9_ke hoach dau thau 30-6-2010_Bieu 1+3+5+6+9" xfId="8084"/>
    <cellStyle name="T_09d_Phannuocnhaso9_ke hoach dau thau 30-6-2010_KH 2012 (T3-2013)" xfId="8085"/>
    <cellStyle name="T_09d_Phannuocnhaso9_KH 2012 (T3-2013)" xfId="8086"/>
    <cellStyle name="T_09d_Phannuocnhaso9_KH Von 2012 gui BKH 1" xfId="8087"/>
    <cellStyle name="T_09d_Phannuocnhaso9_KH Von 2012 gui BKH 1_Bieu 1+3+5+6+9" xfId="8088"/>
    <cellStyle name="T_09d_Phannuocnhaso9_KH Von 2012 gui BKH 1_KH 2012 (T3-2013)" xfId="8089"/>
    <cellStyle name="T_09d_Phannuocnhaso9_KQXS" xfId="8090"/>
    <cellStyle name="T_09d_Phannuocnhaso9_QD ke hoach dau thau" xfId="8091"/>
    <cellStyle name="T_09d_Phannuocnhaso9_QD ke hoach dau thau_Bieu 1+3+5+6+9" xfId="8092"/>
    <cellStyle name="T_09d_Phannuocnhaso9_QD ke hoach dau thau_KH 2012 (T3-2013)" xfId="8093"/>
    <cellStyle name="T_09d_Phannuocnhaso9_Ra soat KH von 2011 (Huy-11-11-11)" xfId="8094"/>
    <cellStyle name="T_09d_Phannuocnhaso9_StartUp" xfId="8095"/>
    <cellStyle name="T_09d_Phannuocnhaso9_tinh toan hoang ha" xfId="8096"/>
    <cellStyle name="T_09d_Phannuocnhaso9_tinh toan hoang ha_Bieu 1+3+5+6+9" xfId="8097"/>
    <cellStyle name="T_09d_Phannuocnhaso9_tinh toan hoang ha_KH 2012 (T3-2013)" xfId="8098"/>
    <cellStyle name="T_09d_Phannuocnhaso9_Tong von ĐTPT" xfId="8099"/>
    <cellStyle name="T_09d_Phannuocnhaso9_Tong von ĐTPT_Bieu 1+3+5+6+9" xfId="8100"/>
    <cellStyle name="T_09d_Phannuocnhaso9_Tong von ĐTPT_KH 2012 (T3-2013)" xfId="8101"/>
    <cellStyle name="T_09f_TienluongThannhaso9" xfId="8102"/>
    <cellStyle name="T_09f_TienluongThannhaso9_Bieu 1+3+5+6+9" xfId="8103"/>
    <cellStyle name="T_09f_TienluongThannhaso9_bieu ke hoach dau thau" xfId="8104"/>
    <cellStyle name="T_09f_TienluongThannhaso9_bieu ke hoach dau thau truong mam non SKH" xfId="8105"/>
    <cellStyle name="T_09f_TienluongThannhaso9_bieu ke hoach dau thau truong mam non SKH_Bieu 1+3+5+6+9" xfId="8106"/>
    <cellStyle name="T_09f_TienluongThannhaso9_bieu ke hoach dau thau truong mam non SKH_KH 2012 (T3-2013)" xfId="8107"/>
    <cellStyle name="T_09f_TienluongThannhaso9_bieu ke hoach dau thau_Bieu 1+3+5+6+9" xfId="8108"/>
    <cellStyle name="T_09f_TienluongThannhaso9_bieu ke hoach dau thau_KH 2012 (T3-2013)" xfId="8109"/>
    <cellStyle name="T_09f_TienluongThannhaso9_bieu tong hop lai kh von 2011 gui phong TH-KTDN" xfId="8110"/>
    <cellStyle name="T_09f_TienluongThannhaso9_bieu tong hop lai kh von 2011 gui phong TH-KTDN_Bieu 1+3+5+6+9" xfId="8111"/>
    <cellStyle name="T_09f_TienluongThannhaso9_bieu tong hop lai kh von 2011 gui phong TH-KTDN_KH 2012 (T3-2013)" xfId="8112"/>
    <cellStyle name="T_09f_TienluongThannhaso9_Book1" xfId="8113"/>
    <cellStyle name="T_09f_TienluongThannhaso9_Book1_Bieu 1+3+5+6+9" xfId="8114"/>
    <cellStyle name="T_09f_TienluongThannhaso9_Book1_Ke hoach 2010 (theo doi 11-8-2010)" xfId="8115"/>
    <cellStyle name="T_09f_TienluongThannhaso9_Book1_Ke hoach 2010 (theo doi 11-8-2010)_Bieu 1+3+5+6+9" xfId="8116"/>
    <cellStyle name="T_09f_TienluongThannhaso9_Book1_Ke hoach 2010 (theo doi 11-8-2010)_KH 2012 (T3-2013)" xfId="8117"/>
    <cellStyle name="T_09f_TienluongThannhaso9_Book1_ke hoach dau thau 30-6-2010" xfId="8118"/>
    <cellStyle name="T_09f_TienluongThannhaso9_Book1_ke hoach dau thau 30-6-2010_Bieu 1+3+5+6+9" xfId="8119"/>
    <cellStyle name="T_09f_TienluongThannhaso9_Book1_ke hoach dau thau 30-6-2010_KH 2012 (T3-2013)" xfId="8120"/>
    <cellStyle name="T_09f_TienluongThannhaso9_Book1_KH 2012 (T3-2013)" xfId="8121"/>
    <cellStyle name="T_09f_TienluongThannhaso9_Book1_VB Di den 2013" xfId="8122"/>
    <cellStyle name="T_09f_TienluongThannhaso9_Copy of KH PHAN BO VON ĐỐI ỨNG NAM 2011 (30 TY phuong án gop WB)" xfId="8123"/>
    <cellStyle name="T_09f_TienluongThannhaso9_Copy of KH PHAN BO VON ĐỐI ỨNG NAM 2011 (30 TY phuong án gop WB)_Bieu 1+3+5+6+9" xfId="8124"/>
    <cellStyle name="T_09f_TienluongThannhaso9_Copy of KH PHAN BO VON ĐỐI ỨNG NAM 2011 (30 TY phuong án gop WB)_KH 2012 (T3-2013)" xfId="8125"/>
    <cellStyle name="T_09f_TienluongThannhaso9_DTTD chieng chan Tham lai 29-9-2009" xfId="8126"/>
    <cellStyle name="T_09f_TienluongThannhaso9_DTTD chieng chan Tham lai 29-9-2009_Bieu 1+3+5+6+9" xfId="8127"/>
    <cellStyle name="T_09f_TienluongThannhaso9_DTTD chieng chan Tham lai 29-9-2009_KH 2012 (T3-2013)" xfId="8128"/>
    <cellStyle name="T_09f_TienluongThannhaso9_Du toan nuoc San Thang (GD2)" xfId="8129"/>
    <cellStyle name="T_09f_TienluongThannhaso9_Du toan nuoc San Thang (GD2)_Bieu 1+3+5+6+9" xfId="8130"/>
    <cellStyle name="T_09f_TienluongThannhaso9_Du toan nuoc San Thang (GD2)_KH 2012 (T3-2013)" xfId="8131"/>
    <cellStyle name="T_09f_TienluongThannhaso9_Ke hoach 2010 (theo doi 11-8-2010)" xfId="8132"/>
    <cellStyle name="T_09f_TienluongThannhaso9_Ke hoach 2010 (theo doi 11-8-2010)_Bieu 1+3+5+6+9" xfId="8133"/>
    <cellStyle name="T_09f_TienluongThannhaso9_Ke hoach 2010 (theo doi 11-8-2010)_KH 2012 (T3-2013)" xfId="8134"/>
    <cellStyle name="T_09f_TienluongThannhaso9_ke hoach dau thau 30-6-2010" xfId="8135"/>
    <cellStyle name="T_09f_TienluongThannhaso9_ke hoach dau thau 30-6-2010_Bieu 1+3+5+6+9" xfId="8136"/>
    <cellStyle name="T_09f_TienluongThannhaso9_ke hoach dau thau 30-6-2010_KH 2012 (T3-2013)" xfId="8137"/>
    <cellStyle name="T_09f_TienluongThannhaso9_KH 2012 (T3-2013)" xfId="8138"/>
    <cellStyle name="T_09f_TienluongThannhaso9_KH Von 2012 gui BKH 1" xfId="8139"/>
    <cellStyle name="T_09f_TienluongThannhaso9_KH Von 2012 gui BKH 1_Bieu 1+3+5+6+9" xfId="8140"/>
    <cellStyle name="T_09f_TienluongThannhaso9_KH Von 2012 gui BKH 1_KH 2012 (T3-2013)" xfId="8141"/>
    <cellStyle name="T_09f_TienluongThannhaso9_KQXS" xfId="8142"/>
    <cellStyle name="T_09f_TienluongThannhaso9_QD ke hoach dau thau" xfId="8143"/>
    <cellStyle name="T_09f_TienluongThannhaso9_QD ke hoach dau thau_KH 2012 (T3-2013)" xfId="8144"/>
    <cellStyle name="T_09f_TienluongThannhaso9_Ra soat KH von 2011 (Huy-11-11-11)" xfId="8145"/>
    <cellStyle name="T_09f_TienluongThannhaso9_StartUp" xfId="8146"/>
    <cellStyle name="T_09f_TienluongThannhaso9_tinh toan hoang ha" xfId="8147"/>
    <cellStyle name="T_09f_TienluongThannhaso9_tinh toan hoang ha_KH 2012 (T3-2013)" xfId="8148"/>
    <cellStyle name="T_09f_TienluongThannhaso9_Tong von ĐTPT" xfId="8149"/>
    <cellStyle name="T_09f_TienluongThannhaso9_Tong von ĐTPT_KH 2012 (T3-2013)" xfId="8150"/>
    <cellStyle name="T_10b_PhanThanNhaSo10" xfId="8151"/>
    <cellStyle name="T_10b_PhanThanNhaSo10_bieu ke hoach dau thau" xfId="8152"/>
    <cellStyle name="T_10b_PhanThanNhaSo10_bieu ke hoach dau thau truong mam non SKH" xfId="8153"/>
    <cellStyle name="T_10b_PhanThanNhaSo10_bieu ke hoach dau thau truong mam non SKH_KH 2012 (T3-2013)" xfId="8154"/>
    <cellStyle name="T_10b_PhanThanNhaSo10_bieu ke hoach dau thau_KH 2012 (T3-2013)" xfId="8155"/>
    <cellStyle name="T_10b_PhanThanNhaSo10_bieu tong hop lai kh von 2011 gui phong TH-KTDN" xfId="8156"/>
    <cellStyle name="T_10b_PhanThanNhaSo10_bieu tong hop lai kh von 2011 gui phong TH-KTDN_KH 2012 (T3-2013)" xfId="8157"/>
    <cellStyle name="T_10b_PhanThanNhaSo10_Book1" xfId="8158"/>
    <cellStyle name="T_10b_PhanThanNhaSo10_Book1_Ke hoach 2010 (theo doi 11-8-2010)" xfId="8159"/>
    <cellStyle name="T_10b_PhanThanNhaSo10_Book1_Ke hoach 2010 (theo doi 11-8-2010)_KH 2012 (T3-2013)" xfId="8160"/>
    <cellStyle name="T_10b_PhanThanNhaSo10_Book1_ke hoach dau thau 30-6-2010" xfId="8161"/>
    <cellStyle name="T_10b_PhanThanNhaSo10_Book1_ke hoach dau thau 30-6-2010_KH 2012 (T3-2013)" xfId="8162"/>
    <cellStyle name="T_10b_PhanThanNhaSo10_Book1_KH 2012 (T3-2013)" xfId="8163"/>
    <cellStyle name="T_10b_PhanThanNhaSo10_Book1_VB Di den 2013" xfId="8164"/>
    <cellStyle name="T_10b_PhanThanNhaSo10_Copy of KH PHAN BO VON ĐỐI ỨNG NAM 2011 (30 TY phuong án gop WB)" xfId="8165"/>
    <cellStyle name="T_10b_PhanThanNhaSo10_Copy of KH PHAN BO VON ĐỐI ỨNG NAM 2011 (30 TY phuong án gop WB)_KH 2012 (T3-2013)" xfId="8166"/>
    <cellStyle name="T_10b_PhanThanNhaSo10_DTTD chieng chan Tham lai 29-9-2009" xfId="8167"/>
    <cellStyle name="T_10b_PhanThanNhaSo10_DTTD chieng chan Tham lai 29-9-2009_KH 2012 (T3-2013)" xfId="8168"/>
    <cellStyle name="T_10b_PhanThanNhaSo10_Du toan nuoc San Thang (GD2)" xfId="8169"/>
    <cellStyle name="T_10b_PhanThanNhaSo10_Du toan nuoc San Thang (GD2)_KH 2012 (T3-2013)" xfId="8170"/>
    <cellStyle name="T_10b_PhanThanNhaSo10_Ke hoach 2010 (theo doi 11-8-2010)" xfId="8171"/>
    <cellStyle name="T_10b_PhanThanNhaSo10_Ke hoach 2010 (theo doi 11-8-2010)_KH 2012 (T3-2013)" xfId="8172"/>
    <cellStyle name="T_10b_PhanThanNhaSo10_ke hoach dau thau 30-6-2010" xfId="8173"/>
    <cellStyle name="T_10b_PhanThanNhaSo10_ke hoach dau thau 30-6-2010_KH 2012 (T3-2013)" xfId="8174"/>
    <cellStyle name="T_10b_PhanThanNhaSo10_KH 2012 (T3-2013)" xfId="8175"/>
    <cellStyle name="T_10b_PhanThanNhaSo10_KH Von 2012 gui BKH 1" xfId="8176"/>
    <cellStyle name="T_10b_PhanThanNhaSo10_KH Von 2012 gui BKH 1_KH 2012 (T3-2013)" xfId="8177"/>
    <cellStyle name="T_10b_PhanThanNhaSo10_KQXS" xfId="8178"/>
    <cellStyle name="T_10b_PhanThanNhaSo10_QD ke hoach dau thau" xfId="8179"/>
    <cellStyle name="T_10b_PhanThanNhaSo10_QD ke hoach dau thau_KH 2012 (T3-2013)" xfId="8180"/>
    <cellStyle name="T_10b_PhanThanNhaSo10_Ra soat KH von 2011 (Huy-11-11-11)" xfId="8181"/>
    <cellStyle name="T_10b_PhanThanNhaSo10_StartUp" xfId="8182"/>
    <cellStyle name="T_10b_PhanThanNhaSo10_tinh toan hoang ha" xfId="8183"/>
    <cellStyle name="T_10b_PhanThanNhaSo10_tinh toan hoang ha_KH 2012 (T3-2013)" xfId="8184"/>
    <cellStyle name="T_10b_PhanThanNhaSo10_Tong von ĐTPT" xfId="8185"/>
    <cellStyle name="T_10b_PhanThanNhaSo10_Tong von ĐTPT_KH 2012 (T3-2013)" xfId="8186"/>
    <cellStyle name="T_15_10_2013 BC nhu cau von doi ung ODA (2014-2016) ngay 15102013 Sua" xfId="8187"/>
    <cellStyle name="T_6 GIAN 3 TANG" xfId="8188"/>
    <cellStyle name="T_6 GIAN 3 TANG_KH 2012 (T3-2013)" xfId="8189"/>
    <cellStyle name="T_9BC73000" xfId="8190"/>
    <cellStyle name="T_bao cao" xfId="8191"/>
    <cellStyle name="T_bao cao 2" xfId="8192"/>
    <cellStyle name="T_Bao cao kttb milk yomilkYAO-mien bac" xfId="8193"/>
    <cellStyle name="T_Bao cao kttb milk yomilkYAO-mien bac_BC Ke hoạch 2012 9 thang (sua)" xfId="8194"/>
    <cellStyle name="T_Bao cao kttb milk yomilkYAO-mien bac_KH 2012 (T3-2013)" xfId="8195"/>
    <cellStyle name="T_Bao cao kttb milk yomilkYAO-mien bac_Xay dung KH 2013 (17-7)" xfId="8196"/>
    <cellStyle name="T_Bao cao kttb milk yomilkYAO-mien bac_Xay dung KH 2013 (Hung)" xfId="8197"/>
    <cellStyle name="T_bao cao phan bo KHDT 2011(final)" xfId="8198"/>
    <cellStyle name="T_Bao cao so lieu kiem toan nam 2007 sua" xfId="8199"/>
    <cellStyle name="T_Bao cao so lieu kiem toan nam 2007 sua 2" xfId="8200"/>
    <cellStyle name="T_Bao cao so lieu kiem toan nam 2007 sua_!1 1 bao cao giao KH ve HTCMT vung TNB   12-12-2011" xfId="8201"/>
    <cellStyle name="T_Bao cao so lieu kiem toan nam 2007 sua_!1 1 bao cao giao KH ve HTCMT vung TNB   12-12-2011 2" xfId="8202"/>
    <cellStyle name="T_Bao cao so lieu kiem toan nam 2007 sua_BC Ke hoạch 2012 9 thang (sua)" xfId="8203"/>
    <cellStyle name="T_Bao cao so lieu kiem toan nam 2007 sua_KH 2012 (T3-2013)" xfId="8204"/>
    <cellStyle name="T_Bao cao so lieu kiem toan nam 2007 sua_KH TPCP vung TNB (03-1-2012)" xfId="8205"/>
    <cellStyle name="T_Bao cao so lieu kiem toan nam 2007 sua_KH TPCP vung TNB (03-1-2012) 2" xfId="8206"/>
    <cellStyle name="T_Bao cao so lieu kiem toan nam 2007 sua_Xay dung KH 2013 (17-7)" xfId="8207"/>
    <cellStyle name="T_Bao cao so lieu kiem toan nam 2007 sua_Xay dung KH 2013 (Hung)" xfId="8208"/>
    <cellStyle name="T_Bao cao tinh hinh xay dung" xfId="8209"/>
    <cellStyle name="T_Bao cao TPCP" xfId="8210"/>
    <cellStyle name="T_Bao cao TPCP_KH 2012 (T3-2013)" xfId="8211"/>
    <cellStyle name="T_Bao cao TPCP_Xay dung KH 2013 (17-7)" xfId="8212"/>
    <cellStyle name="T_Bao cao TPCP_Xay dung KH 2013 (Hung)" xfId="8213"/>
    <cellStyle name="T_bao cao_!1 1 bao cao giao KH ve HTCMT vung TNB   12-12-2011" xfId="8214"/>
    <cellStyle name="T_bao cao_!1 1 bao cao giao KH ve HTCMT vung TNB   12-12-2011 2" xfId="8215"/>
    <cellStyle name="T_bao cao_Bieu4HTMT" xfId="8216"/>
    <cellStyle name="T_bao cao_Bieu4HTMT 2" xfId="8217"/>
    <cellStyle name="T_bao cao_Bieu4HTMT_!1 1 bao cao giao KH ve HTCMT vung TNB   12-12-2011" xfId="8218"/>
    <cellStyle name="T_bao cao_Bieu4HTMT_!1 1 bao cao giao KH ve HTCMT vung TNB   12-12-2011 2" xfId="8219"/>
    <cellStyle name="T_bao cao_Bieu4HTMT_KH TPCP vung TNB (03-1-2012)" xfId="8220"/>
    <cellStyle name="T_bao cao_Bieu4HTMT_KH TPCP vung TNB (03-1-2012) 2" xfId="8221"/>
    <cellStyle name="T_bao cao_KH 2012 (T3-2013)" xfId="8222"/>
    <cellStyle name="T_bao cao_KH TPCP vung TNB (03-1-2012)" xfId="8223"/>
    <cellStyle name="T_bao cao_KH TPCP vung TNB (03-1-2012) 2" xfId="8224"/>
    <cellStyle name="T_BBTNG-06" xfId="8225"/>
    <cellStyle name="T_BBTNG-06 2" xfId="8226"/>
    <cellStyle name="T_BBTNG-06_!1 1 bao cao giao KH ve HTCMT vung TNB   12-12-2011" xfId="8227"/>
    <cellStyle name="T_BBTNG-06_!1 1 bao cao giao KH ve HTCMT vung TNB   12-12-2011 2" xfId="8228"/>
    <cellStyle name="T_BBTNG-06_Bieu4HTMT" xfId="8229"/>
    <cellStyle name="T_BBTNG-06_Bieu4HTMT 2" xfId="8230"/>
    <cellStyle name="T_BBTNG-06_Bieu4HTMT_!1 1 bao cao giao KH ve HTCMT vung TNB   12-12-2011" xfId="8231"/>
    <cellStyle name="T_BBTNG-06_Bieu4HTMT_!1 1 bao cao giao KH ve HTCMT vung TNB   12-12-2011 2" xfId="8232"/>
    <cellStyle name="T_BBTNG-06_Bieu4HTMT_KH TPCP vung TNB (03-1-2012)" xfId="8233"/>
    <cellStyle name="T_BBTNG-06_Bieu4HTMT_KH TPCP vung TNB (03-1-2012) 2" xfId="8234"/>
    <cellStyle name="T_BBTNG-06_KH 2012 (T3-2013)" xfId="8235"/>
    <cellStyle name="T_BBTNG-06_KH TPCP vung TNB (03-1-2012)" xfId="8236"/>
    <cellStyle name="T_BBTNG-06_KH TPCP vung TNB (03-1-2012) 2" xfId="8237"/>
    <cellStyle name="T_BBTNG-06_Xay dung KH 2013 (17-7)" xfId="8238"/>
    <cellStyle name="T_BBTNG-06_Xay dung KH 2013 (Hung)" xfId="8239"/>
    <cellStyle name="T_BC  NAM 2007" xfId="8240"/>
    <cellStyle name="T_BC  NAM 2007 2" xfId="8241"/>
    <cellStyle name="T_BC BTC T12- CSHT" xfId="8242"/>
    <cellStyle name="T_BC CTMT-2008 Ttinh" xfId="8243"/>
    <cellStyle name="T_BC CTMT-2008 Ttinh 2" xfId="8244"/>
    <cellStyle name="T_BC CTMT-2008 Ttinh_!1 1 bao cao giao KH ve HTCMT vung TNB   12-12-2011" xfId="8245"/>
    <cellStyle name="T_BC CTMT-2008 Ttinh_!1 1 bao cao giao KH ve HTCMT vung TNB   12-12-2011 2" xfId="8246"/>
    <cellStyle name="T_BC CTMT-2008 Ttinh_BC Ke hoạch 2012 9 thang (sua)" xfId="8247"/>
    <cellStyle name="T_BC CTMT-2008 Ttinh_KH 2012 (T3-2013)" xfId="8248"/>
    <cellStyle name="T_BC CTMT-2008 Ttinh_KH TPCP vung TNB (03-1-2012)" xfId="8249"/>
    <cellStyle name="T_BC CTMT-2008 Ttinh_KH TPCP vung TNB (03-1-2012) 2" xfId="8250"/>
    <cellStyle name="T_BC nhu cau von doi ung ODA nganh NN (BKH)" xfId="8251"/>
    <cellStyle name="T_BC nhu cau von doi ung ODA nganh NN (BKH)_05-12  KH trung han 2016-2020 - Liem Thinh edited" xfId="8252"/>
    <cellStyle name="T_BC nhu cau von doi ung ODA nganh NN (BKH)_Copy of 05-12  KH trung han 2016-2020 - Liem Thinh edited (1)" xfId="8253"/>
    <cellStyle name="T_BC soat tinh hinh SD bien che 2014 " xfId="8254"/>
    <cellStyle name="T_BC Tai co cau (bieu TH)" xfId="8255"/>
    <cellStyle name="T_BC Tai co cau (bieu TH)_05-12  KH trung han 2016-2020 - Liem Thinh edited" xfId="8256"/>
    <cellStyle name="T_BC Tai co cau (bieu TH)_Copy of 05-12  KH trung han 2016-2020 - Liem Thinh edited (1)" xfId="8257"/>
    <cellStyle name="T_bc_km_ngay" xfId="8258"/>
    <cellStyle name="T_bc_km_ngay_BC Ke hoạch 2012 9 thang (sua)" xfId="8259"/>
    <cellStyle name="T_bc_km_ngay_KH 2012 (T3-2013)" xfId="8260"/>
    <cellStyle name="T_bc_km_ngay_Xay dung KH 2013 (17-7)" xfId="8261"/>
    <cellStyle name="T_bc_km_ngay_Xay dung KH 2013 (Hung)" xfId="8262"/>
    <cellStyle name="T_Bieu  KH CTMT QG trinh HDND" xfId="8263"/>
    <cellStyle name="T_Bieu  KH CTMT QG trinh HDND_KH 2012 (T3-2013)" xfId="8264"/>
    <cellStyle name="T_Bieu  KH CTMT QG trinh HDND_Xay dung KH 2013 (17-7)" xfId="8265"/>
    <cellStyle name="T_Bieu  KH CTMT QG trinh HDND_Xay dung KH 2013 (Hung)" xfId="8266"/>
    <cellStyle name="T_Bieu 1+3+5+6+9" xfId="8267"/>
    <cellStyle name="T_Bieu 4.2 A, B KHCTgiong 2011" xfId="8268"/>
    <cellStyle name="T_Bieu 4.2 A, B KHCTgiong 2011 10" xfId="8269"/>
    <cellStyle name="T_Bieu 4.2 A, B KHCTgiong 2011 11" xfId="8270"/>
    <cellStyle name="T_Bieu 4.2 A, B KHCTgiong 2011 12" xfId="8271"/>
    <cellStyle name="T_Bieu 4.2 A, B KHCTgiong 2011 13" xfId="8272"/>
    <cellStyle name="T_Bieu 4.2 A, B KHCTgiong 2011 14" xfId="8273"/>
    <cellStyle name="T_Bieu 4.2 A, B KHCTgiong 2011 15" xfId="8274"/>
    <cellStyle name="T_Bieu 4.2 A, B KHCTgiong 2011 2" xfId="8275"/>
    <cellStyle name="T_Bieu 4.2 A, B KHCTgiong 2011 3" xfId="8276"/>
    <cellStyle name="T_Bieu 4.2 A, B KHCTgiong 2011 4" xfId="8277"/>
    <cellStyle name="T_Bieu 4.2 A, B KHCTgiong 2011 5" xfId="8278"/>
    <cellStyle name="T_Bieu 4.2 A, B KHCTgiong 2011 6" xfId="8279"/>
    <cellStyle name="T_Bieu 4.2 A, B KHCTgiong 2011 7" xfId="8280"/>
    <cellStyle name="T_Bieu 4.2 A, B KHCTgiong 2011 8" xfId="8281"/>
    <cellStyle name="T_Bieu 4.2 A, B KHCTgiong 2011 9" xfId="8282"/>
    <cellStyle name="T_Bieu chi tieu KH 2008 10_12 IN" xfId="8283"/>
    <cellStyle name="T_Bieu chi tieu KH 2008 10_12 IN_KH 2012 (T3-2013)" xfId="8284"/>
    <cellStyle name="T_Bieu chi tieu KH 2008 10_12 IN_Xay dung KH 2013 (17-7)" xfId="8285"/>
    <cellStyle name="T_Bieu chi tieu KH 2008 10_12 IN_Xay dung KH 2013 (Hung)" xfId="8286"/>
    <cellStyle name="T_bieu ke hoach dau thau" xfId="8287"/>
    <cellStyle name="T_bieu ke hoach dau thau truong mam non SKH" xfId="8288"/>
    <cellStyle name="T_bieu ke hoach dau thau truong mam non SKH_KH 2012 (T3-2013)" xfId="8289"/>
    <cellStyle name="T_bieu ke hoach dau thau truong mam non SKH_Xay dung KH 2013 (17-7)" xfId="8290"/>
    <cellStyle name="T_bieu ke hoach dau thau truong mam non SKH_Xay dung KH 2013 (Hung)" xfId="8291"/>
    <cellStyle name="T_bieu ke hoach dau thau_KH 2012 (T3-2013)" xfId="8292"/>
    <cellStyle name="T_bieu ke hoach dau thau_Xay dung KH 2013 (17-7)" xfId="8293"/>
    <cellStyle name="T_bieu ke hoach dau thau_Xay dung KH 2013 (Hung)" xfId="8294"/>
    <cellStyle name="T_Bieu KT-XH va von dau tu.xls" xfId="8295"/>
    <cellStyle name="T_Bieu mau cong trinh khoi cong moi 3-4" xfId="8296"/>
    <cellStyle name="T_Bieu mau cong trinh khoi cong moi 3-4 2" xfId="8297"/>
    <cellStyle name="T_Bieu mau cong trinh khoi cong moi 3-4_!1 1 bao cao giao KH ve HTCMT vung TNB   12-12-2011" xfId="8298"/>
    <cellStyle name="T_Bieu mau cong trinh khoi cong moi 3-4_!1 1 bao cao giao KH ve HTCMT vung TNB   12-12-2011 2" xfId="8299"/>
    <cellStyle name="T_Bieu mau cong trinh khoi cong moi 3-4_KH TPCP vung TNB (03-1-2012)" xfId="8300"/>
    <cellStyle name="T_Bieu mau cong trinh khoi cong moi 3-4_KH TPCP vung TNB (03-1-2012) 2" xfId="8301"/>
    <cellStyle name="T_Bieu mau danh muc du an thuoc CTMTQG nam 2008" xfId="8302"/>
    <cellStyle name="T_Bieu mau danh muc du an thuoc CTMTQG nam 2008 2" xfId="8303"/>
    <cellStyle name="T_Bieu mau danh muc du an thuoc CTMTQG nam 2008_!1 1 bao cao giao KH ve HTCMT vung TNB   12-12-2011" xfId="8304"/>
    <cellStyle name="T_Bieu mau danh muc du an thuoc CTMTQG nam 2008_!1 1 bao cao giao KH ve HTCMT vung TNB   12-12-2011 2" xfId="8305"/>
    <cellStyle name="T_Bieu mau danh muc du an thuoc CTMTQG nam 2008_BC Ke hoạch 2012 9 thang (sua)" xfId="8306"/>
    <cellStyle name="T_Bieu mau danh muc du an thuoc CTMTQG nam 2008_KH 2012 (T3-2013)" xfId="8307"/>
    <cellStyle name="T_Bieu mau danh muc du an thuoc CTMTQG nam 2008_KH TPCP vung TNB (03-1-2012)" xfId="8308"/>
    <cellStyle name="T_Bieu mau danh muc du an thuoc CTMTQG nam 2008_KH TPCP vung TNB (03-1-2012) 2" xfId="8309"/>
    <cellStyle name="T_Bieu mau danh muc du an thuoc CTMTQG nam 2008_Xay dung KH 2013 (17-7)" xfId="8310"/>
    <cellStyle name="T_Bieu mau danh muc du an thuoc CTMTQG nam 2008_Xay dung KH 2013 (Hung)" xfId="8311"/>
    <cellStyle name="T_bieu tong hop lai kh von 2011 gui phong TH-KTDN" xfId="8312"/>
    <cellStyle name="T_bieu tong hop lai kh von 2011 gui phong TH-KTDN_KH 2012 (T3-2013)" xfId="8313"/>
    <cellStyle name="T_bieu tong hop lai kh von 2011 gui phong TH-KTDN_Xay dung KH 2013 (17-7)" xfId="8314"/>
    <cellStyle name="T_bieu tong hop lai kh von 2011 gui phong TH-KTDN_Xay dung KH 2013 (Hung)" xfId="8315"/>
    <cellStyle name="T_BIỂU TỔNG HỢP LẦN CUỐI SỬA THEO NGHI QUYẾT SỐ 81" xfId="8316"/>
    <cellStyle name="T_Bieu tong hop nhu cau ung 2011 da chon loc -Mien nui" xfId="8317"/>
    <cellStyle name="T_Bieu tong hop nhu cau ung 2011 da chon loc -Mien nui 2" xfId="8318"/>
    <cellStyle name="T_Bieu tong hop nhu cau ung 2011 da chon loc -Mien nui_!1 1 bao cao giao KH ve HTCMT vung TNB   12-12-2011" xfId="8319"/>
    <cellStyle name="T_Bieu tong hop nhu cau ung 2011 da chon loc -Mien nui_!1 1 bao cao giao KH ve HTCMT vung TNB   12-12-2011 2" xfId="8320"/>
    <cellStyle name="T_Bieu tong hop nhu cau ung 2011 da chon loc -Mien nui_BC Ke hoạch 2012 9 thang (sua)" xfId="8321"/>
    <cellStyle name="T_Bieu tong hop nhu cau ung 2011 da chon loc -Mien nui_KH 2012 (T3-2013)" xfId="8322"/>
    <cellStyle name="T_Bieu tong hop nhu cau ung 2011 da chon loc -Mien nui_KH TPCP vung TNB (03-1-2012)" xfId="8323"/>
    <cellStyle name="T_Bieu tong hop nhu cau ung 2011 da chon loc -Mien nui_KH TPCP vung TNB (03-1-2012) 2" xfId="8324"/>
    <cellStyle name="T_Bieu tong hop nhu cau ung 2011 da chon loc -Mien nui_Xay dung KH 2013 (17-7)" xfId="8325"/>
    <cellStyle name="T_Bieu tong hop nhu cau ung 2011 da chon loc -Mien nui_Xay dung KH 2013 (Hung)" xfId="8326"/>
    <cellStyle name="T_Bieu TPCP Quynh sua ngay 14_7 IN" xfId="8327"/>
    <cellStyle name="T_bieu1" xfId="8328"/>
    <cellStyle name="T_Bieu3ODA" xfId="8329"/>
    <cellStyle name="T_Bieu3ODA 2" xfId="8330"/>
    <cellStyle name="T_Bieu3ODA_!1 1 bao cao giao KH ve HTCMT vung TNB   12-12-2011" xfId="8331"/>
    <cellStyle name="T_Bieu3ODA_!1 1 bao cao giao KH ve HTCMT vung TNB   12-12-2011 2" xfId="8332"/>
    <cellStyle name="T_Bieu3ODA_1" xfId="8333"/>
    <cellStyle name="T_Bieu3ODA_1 2" xfId="8334"/>
    <cellStyle name="T_Bieu3ODA_1_!1 1 bao cao giao KH ve HTCMT vung TNB   12-12-2011" xfId="8335"/>
    <cellStyle name="T_Bieu3ODA_1_!1 1 bao cao giao KH ve HTCMT vung TNB   12-12-2011 2" xfId="8336"/>
    <cellStyle name="T_Bieu3ODA_1_KH TPCP vung TNB (03-1-2012)" xfId="8337"/>
    <cellStyle name="T_Bieu3ODA_1_KH TPCP vung TNB (03-1-2012) 2" xfId="8338"/>
    <cellStyle name="T_Bieu3ODA_KH TPCP vung TNB (03-1-2012)" xfId="8339"/>
    <cellStyle name="T_Bieu3ODA_KH TPCP vung TNB (03-1-2012) 2" xfId="8340"/>
    <cellStyle name="T_Bieu4HTMT" xfId="8341"/>
    <cellStyle name="T_Bieu4HTMT 2" xfId="8342"/>
    <cellStyle name="T_Bieu4HTMT_!1 1 bao cao giao KH ve HTCMT vung TNB   12-12-2011" xfId="8343"/>
    <cellStyle name="T_Bieu4HTMT_!1 1 bao cao giao KH ve HTCMT vung TNB   12-12-2011 2" xfId="8344"/>
    <cellStyle name="T_Bieu4HTMT_KH TPCP vung TNB (03-1-2012)" xfId="8345"/>
    <cellStyle name="T_Bieu4HTMT_KH TPCP vung TNB (03-1-2012) 2" xfId="8346"/>
    <cellStyle name="T_bo sung von KCH nam 2010 va Du an tre kho khan" xfId="8347"/>
    <cellStyle name="T_bo sung von KCH nam 2010 va Du an tre kho khan 2" xfId="8348"/>
    <cellStyle name="T_bo sung von KCH nam 2010 va Du an tre kho khan_!1 1 bao cao giao KH ve HTCMT vung TNB   12-12-2011" xfId="8349"/>
    <cellStyle name="T_bo sung von KCH nam 2010 va Du an tre kho khan_!1 1 bao cao giao KH ve HTCMT vung TNB   12-12-2011 2" xfId="8350"/>
    <cellStyle name="T_bo sung von KCH nam 2010 va Du an tre kho khan_KH TPCP vung TNB (03-1-2012)" xfId="8351"/>
    <cellStyle name="T_bo sung von KCH nam 2010 va Du an tre kho khan_KH TPCP vung TNB (03-1-2012) 2" xfId="8352"/>
    <cellStyle name="T_Book1" xfId="8353"/>
    <cellStyle name="T_Book1 2" xfId="8354"/>
    <cellStyle name="T_Book1 3" xfId="8355"/>
    <cellStyle name="T_Book1_!1 1 bao cao giao KH ve HTCMT vung TNB   12-12-2011" xfId="8356"/>
    <cellStyle name="T_Book1_!1 1 bao cao giao KH ve HTCMT vung TNB   12-12-2011 2" xfId="8357"/>
    <cellStyle name="T_Book1_09_BangTongHopKinhPhiNhaso9" xfId="8358"/>
    <cellStyle name="T_Book1_09_BangTongHopKinhPhiNhaso9_bieu ke hoach dau thau" xfId="8359"/>
    <cellStyle name="T_Book1_09_BangTongHopKinhPhiNhaso9_bieu ke hoach dau thau truong mam non SKH" xfId="8360"/>
    <cellStyle name="T_Book1_09_BangTongHopKinhPhiNhaso9_bieu ke hoach dau thau truong mam non SKH_KH 2012 (T3-2013)" xfId="8361"/>
    <cellStyle name="T_Book1_09_BangTongHopKinhPhiNhaso9_bieu ke hoach dau thau_KH 2012 (T3-2013)" xfId="8362"/>
    <cellStyle name="T_Book1_09_BangTongHopKinhPhiNhaso9_bieu tong hop lai kh von 2011 gui phong TH-KTDN" xfId="8363"/>
    <cellStyle name="T_Book1_09_BangTongHopKinhPhiNhaso9_bieu tong hop lai kh von 2011 gui phong TH-KTDN_KH 2012 (T3-2013)" xfId="8364"/>
    <cellStyle name="T_Book1_09_BangTongHopKinhPhiNhaso9_Book1" xfId="8365"/>
    <cellStyle name="T_Book1_09_BangTongHopKinhPhiNhaso9_Book1_Ke hoach 2010 (theo doi 11-8-2010)" xfId="8366"/>
    <cellStyle name="T_Book1_09_BangTongHopKinhPhiNhaso9_Book1_Ke hoach 2010 (theo doi 11-8-2010)_KH 2012 (T3-2013)" xfId="8367"/>
    <cellStyle name="T_Book1_09_BangTongHopKinhPhiNhaso9_Book1_ke hoach dau thau 30-6-2010" xfId="8368"/>
    <cellStyle name="T_Book1_09_BangTongHopKinhPhiNhaso9_Book1_ke hoach dau thau 30-6-2010_KH 2012 (T3-2013)" xfId="8369"/>
    <cellStyle name="T_Book1_09_BangTongHopKinhPhiNhaso9_Book1_KH 2012 (T3-2013)" xfId="8370"/>
    <cellStyle name="T_Book1_09_BangTongHopKinhPhiNhaso9_Book1_VB Di den 2013" xfId="8371"/>
    <cellStyle name="T_Book1_09_BangTongHopKinhPhiNhaso9_Copy of KH PHAN BO VON ĐỐI ỨNG NAM 2011 (30 TY phuong án gop WB)" xfId="8372"/>
    <cellStyle name="T_Book1_09_BangTongHopKinhPhiNhaso9_Copy of KH PHAN BO VON ĐỐI ỨNG NAM 2011 (30 TY phuong án gop WB)_KH 2012 (T3-2013)" xfId="8373"/>
    <cellStyle name="T_Book1_09_BangTongHopKinhPhiNhaso9_DTTD chieng chan Tham lai 29-9-2009" xfId="8374"/>
    <cellStyle name="T_Book1_09_BangTongHopKinhPhiNhaso9_DTTD chieng chan Tham lai 29-9-2009_KH 2012 (T3-2013)" xfId="8375"/>
    <cellStyle name="T_Book1_09_BangTongHopKinhPhiNhaso9_Du toan nuoc San Thang (GD2)" xfId="8376"/>
    <cellStyle name="T_Book1_09_BangTongHopKinhPhiNhaso9_Du toan nuoc San Thang (GD2)_KH 2012 (T3-2013)" xfId="8377"/>
    <cellStyle name="T_Book1_09_BangTongHopKinhPhiNhaso9_Ke hoach 2010 (theo doi 11-8-2010)" xfId="8378"/>
    <cellStyle name="T_Book1_09_BangTongHopKinhPhiNhaso9_Ke hoach 2010 (theo doi 11-8-2010)_KH 2012 (T3-2013)" xfId="8379"/>
    <cellStyle name="T_Book1_09_BangTongHopKinhPhiNhaso9_ke hoach dau thau 30-6-2010" xfId="8380"/>
    <cellStyle name="T_Book1_09_BangTongHopKinhPhiNhaso9_ke hoach dau thau 30-6-2010_KH 2012 (T3-2013)" xfId="8381"/>
    <cellStyle name="T_Book1_09_BangTongHopKinhPhiNhaso9_KH 2012 (T3-2013)" xfId="8382"/>
    <cellStyle name="T_Book1_09_BangTongHopKinhPhiNhaso9_KH Von 2012 gui BKH 1" xfId="8383"/>
    <cellStyle name="T_Book1_09_BangTongHopKinhPhiNhaso9_KH Von 2012 gui BKH 1_KH 2012 (T3-2013)" xfId="8384"/>
    <cellStyle name="T_Book1_09_BangTongHopKinhPhiNhaso9_KQXS" xfId="8385"/>
    <cellStyle name="T_Book1_09_BangTongHopKinhPhiNhaso9_QD ke hoach dau thau" xfId="8386"/>
    <cellStyle name="T_Book1_09_BangTongHopKinhPhiNhaso9_QD ke hoach dau thau_KH 2012 (T3-2013)" xfId="8387"/>
    <cellStyle name="T_Book1_09_BangTongHopKinhPhiNhaso9_Ra soat KH von 2011 (Huy-11-11-11)" xfId="8388"/>
    <cellStyle name="T_Book1_09_BangTongHopKinhPhiNhaso9_StartUp" xfId="8389"/>
    <cellStyle name="T_Book1_09_BangTongHopKinhPhiNhaso9_tinh toan hoang ha" xfId="8390"/>
    <cellStyle name="T_Book1_09_BangTongHopKinhPhiNhaso9_tinh toan hoang ha_KH 2012 (T3-2013)" xfId="8391"/>
    <cellStyle name="T_Book1_09_BangTongHopKinhPhiNhaso9_Tong von ĐTPT" xfId="8392"/>
    <cellStyle name="T_Book1_09_BangTongHopKinhPhiNhaso9_Tong von ĐTPT_KH 2012 (T3-2013)" xfId="8393"/>
    <cellStyle name="T_Book1_09a_PhanMongNhaSo9" xfId="8394"/>
    <cellStyle name="T_Book1_09a_PhanMongNhaSo9_bieu ke hoach dau thau" xfId="8395"/>
    <cellStyle name="T_Book1_09a_PhanMongNhaSo9_bieu ke hoach dau thau truong mam non SKH" xfId="8396"/>
    <cellStyle name="T_Book1_09a_PhanMongNhaSo9_bieu ke hoach dau thau truong mam non SKH_KH 2012 (T3-2013)" xfId="8397"/>
    <cellStyle name="T_Book1_09a_PhanMongNhaSo9_bieu ke hoach dau thau_KH 2012 (T3-2013)" xfId="8398"/>
    <cellStyle name="T_Book1_09a_PhanMongNhaSo9_bieu tong hop lai kh von 2011 gui phong TH-KTDN" xfId="8399"/>
    <cellStyle name="T_Book1_09a_PhanMongNhaSo9_bieu tong hop lai kh von 2011 gui phong TH-KTDN_KH 2012 (T3-2013)" xfId="8400"/>
    <cellStyle name="T_Book1_09a_PhanMongNhaSo9_Book1" xfId="8401"/>
    <cellStyle name="T_Book1_09a_PhanMongNhaSo9_Book1_Ke hoach 2010 (theo doi 11-8-2010)" xfId="8402"/>
    <cellStyle name="T_Book1_09a_PhanMongNhaSo9_Book1_Ke hoach 2010 (theo doi 11-8-2010)_KH 2012 (T3-2013)" xfId="8403"/>
    <cellStyle name="T_Book1_09a_PhanMongNhaSo9_Book1_ke hoach dau thau 30-6-2010" xfId="8404"/>
    <cellStyle name="T_Book1_09a_PhanMongNhaSo9_Book1_ke hoach dau thau 30-6-2010_KH 2012 (T3-2013)" xfId="8405"/>
    <cellStyle name="T_Book1_09a_PhanMongNhaSo9_Book1_KH 2012 (T3-2013)" xfId="8406"/>
    <cellStyle name="T_Book1_09a_PhanMongNhaSo9_Book1_VB Di den 2013" xfId="8407"/>
    <cellStyle name="T_Book1_09a_PhanMongNhaSo9_Copy of KH PHAN BO VON ĐỐI ỨNG NAM 2011 (30 TY phuong án gop WB)" xfId="8408"/>
    <cellStyle name="T_Book1_09a_PhanMongNhaSo9_Copy of KH PHAN BO VON ĐỐI ỨNG NAM 2011 (30 TY phuong án gop WB)_KH 2012 (T3-2013)" xfId="8409"/>
    <cellStyle name="T_Book1_09a_PhanMongNhaSo9_DTTD chieng chan Tham lai 29-9-2009" xfId="8410"/>
    <cellStyle name="T_Book1_09a_PhanMongNhaSo9_DTTD chieng chan Tham lai 29-9-2009_KH 2012 (T3-2013)" xfId="8411"/>
    <cellStyle name="T_Book1_09a_PhanMongNhaSo9_Du toan nuoc San Thang (GD2)" xfId="8412"/>
    <cellStyle name="T_Book1_09a_PhanMongNhaSo9_Du toan nuoc San Thang (GD2)_KH 2012 (T3-2013)" xfId="8413"/>
    <cellStyle name="T_Book1_09a_PhanMongNhaSo9_Ke hoach 2010 (theo doi 11-8-2010)" xfId="8414"/>
    <cellStyle name="T_Book1_09a_PhanMongNhaSo9_Ke hoach 2010 (theo doi 11-8-2010)_KH 2012 (T3-2013)" xfId="8415"/>
    <cellStyle name="T_Book1_09a_PhanMongNhaSo9_ke hoach dau thau 30-6-2010" xfId="8416"/>
    <cellStyle name="T_Book1_09a_PhanMongNhaSo9_ke hoach dau thau 30-6-2010_KH 2012 (T3-2013)" xfId="8417"/>
    <cellStyle name="T_Book1_09a_PhanMongNhaSo9_KH 2012 (T3-2013)" xfId="8418"/>
    <cellStyle name="T_Book1_09a_PhanMongNhaSo9_KH Von 2012 gui BKH 1" xfId="8419"/>
    <cellStyle name="T_Book1_09a_PhanMongNhaSo9_KH Von 2012 gui BKH 1_KH 2012 (T3-2013)" xfId="8420"/>
    <cellStyle name="T_Book1_09a_PhanMongNhaSo9_KQXS" xfId="8421"/>
    <cellStyle name="T_Book1_09a_PhanMongNhaSo9_QD ke hoach dau thau" xfId="8422"/>
    <cellStyle name="T_Book1_09a_PhanMongNhaSo9_QD ke hoach dau thau_KH 2012 (T3-2013)" xfId="8423"/>
    <cellStyle name="T_Book1_09a_PhanMongNhaSo9_Ra soat KH von 2011 (Huy-11-11-11)" xfId="8424"/>
    <cellStyle name="T_Book1_09a_PhanMongNhaSo9_StartUp" xfId="8425"/>
    <cellStyle name="T_Book1_09a_PhanMongNhaSo9_tinh toan hoang ha" xfId="8426"/>
    <cellStyle name="T_Book1_09a_PhanMongNhaSo9_tinh toan hoang ha_KH 2012 (T3-2013)" xfId="8427"/>
    <cellStyle name="T_Book1_09a_PhanMongNhaSo9_Tong von ĐTPT" xfId="8428"/>
    <cellStyle name="T_Book1_09a_PhanMongNhaSo9_Tong von ĐTPT_KH 2012 (T3-2013)" xfId="8429"/>
    <cellStyle name="T_Book1_09b_PhanThannhaso9" xfId="8430"/>
    <cellStyle name="T_Book1_09b_PhanThannhaso9_bieu ke hoach dau thau" xfId="8431"/>
    <cellStyle name="T_Book1_09b_PhanThannhaso9_bieu ke hoach dau thau truong mam non SKH" xfId="8432"/>
    <cellStyle name="T_Book1_09b_PhanThannhaso9_bieu ke hoach dau thau truong mam non SKH_KH 2012 (T3-2013)" xfId="8433"/>
    <cellStyle name="T_Book1_09b_PhanThannhaso9_bieu ke hoach dau thau_KH 2012 (T3-2013)" xfId="8434"/>
    <cellStyle name="T_Book1_09b_PhanThannhaso9_bieu tong hop lai kh von 2011 gui phong TH-KTDN" xfId="8435"/>
    <cellStyle name="T_Book1_09b_PhanThannhaso9_bieu tong hop lai kh von 2011 gui phong TH-KTDN_KH 2012 (T3-2013)" xfId="8436"/>
    <cellStyle name="T_Book1_09b_PhanThannhaso9_Book1" xfId="8437"/>
    <cellStyle name="T_Book1_09b_PhanThannhaso9_Book1_Ke hoach 2010 (theo doi 11-8-2010)" xfId="8438"/>
    <cellStyle name="T_Book1_09b_PhanThannhaso9_Book1_Ke hoach 2010 (theo doi 11-8-2010)_KH 2012 (T3-2013)" xfId="8439"/>
    <cellStyle name="T_Book1_09b_PhanThannhaso9_Book1_ke hoach dau thau 30-6-2010" xfId="8440"/>
    <cellStyle name="T_Book1_09b_PhanThannhaso9_Book1_ke hoach dau thau 30-6-2010_KH 2012 (T3-2013)" xfId="8441"/>
    <cellStyle name="T_Book1_09b_PhanThannhaso9_Book1_KH 2012 (T3-2013)" xfId="8442"/>
    <cellStyle name="T_Book1_09b_PhanThannhaso9_Book1_VB Di den 2013" xfId="8443"/>
    <cellStyle name="T_Book1_09b_PhanThannhaso9_Copy of KH PHAN BO VON ĐỐI ỨNG NAM 2011 (30 TY phuong án gop WB)" xfId="8444"/>
    <cellStyle name="T_Book1_09b_PhanThannhaso9_Copy of KH PHAN BO VON ĐỐI ỨNG NAM 2011 (30 TY phuong án gop WB)_KH 2012 (T3-2013)" xfId="8445"/>
    <cellStyle name="T_Book1_09b_PhanThannhaso9_DTTD chieng chan Tham lai 29-9-2009" xfId="8446"/>
    <cellStyle name="T_Book1_09b_PhanThannhaso9_DTTD chieng chan Tham lai 29-9-2009_KH 2012 (T3-2013)" xfId="8447"/>
    <cellStyle name="T_Book1_09b_PhanThannhaso9_Du toan nuoc San Thang (GD2)" xfId="8448"/>
    <cellStyle name="T_Book1_09b_PhanThannhaso9_Du toan nuoc San Thang (GD2)_KH 2012 (T3-2013)" xfId="8449"/>
    <cellStyle name="T_Book1_09b_PhanThannhaso9_Ke hoach 2010 (theo doi 11-8-2010)" xfId="8450"/>
    <cellStyle name="T_Book1_09b_PhanThannhaso9_Ke hoach 2010 (theo doi 11-8-2010)_KH 2012 (T3-2013)" xfId="8451"/>
    <cellStyle name="T_Book1_09b_PhanThannhaso9_ke hoach dau thau 30-6-2010" xfId="8452"/>
    <cellStyle name="T_Book1_09b_PhanThannhaso9_ke hoach dau thau 30-6-2010_KH 2012 (T3-2013)" xfId="8453"/>
    <cellStyle name="T_Book1_09b_PhanThannhaso9_KH 2012 (T3-2013)" xfId="8454"/>
    <cellStyle name="T_Book1_09b_PhanThannhaso9_KH Von 2012 gui BKH 1" xfId="8455"/>
    <cellStyle name="T_Book1_09b_PhanThannhaso9_KH Von 2012 gui BKH 1_KH 2012 (T3-2013)" xfId="8456"/>
    <cellStyle name="T_Book1_09b_PhanThannhaso9_KQXS" xfId="8457"/>
    <cellStyle name="T_Book1_09b_PhanThannhaso9_QD ke hoach dau thau" xfId="8458"/>
    <cellStyle name="T_Book1_09b_PhanThannhaso9_QD ke hoach dau thau_KH 2012 (T3-2013)" xfId="8459"/>
    <cellStyle name="T_Book1_09b_PhanThannhaso9_Ra soat KH von 2011 (Huy-11-11-11)" xfId="8460"/>
    <cellStyle name="T_Book1_09b_PhanThannhaso9_StartUp" xfId="8461"/>
    <cellStyle name="T_Book1_09b_PhanThannhaso9_tinh toan hoang ha" xfId="8462"/>
    <cellStyle name="T_Book1_09b_PhanThannhaso9_tinh toan hoang ha_KH 2012 (T3-2013)" xfId="8463"/>
    <cellStyle name="T_Book1_09b_PhanThannhaso9_Tong von ĐTPT" xfId="8464"/>
    <cellStyle name="T_Book1_09b_PhanThannhaso9_Tong von ĐTPT_KH 2012 (T3-2013)" xfId="8465"/>
    <cellStyle name="T_Book1_09c_PhandienNhaso9" xfId="8466"/>
    <cellStyle name="T_Book1_09c_PhandienNhaso9_bieu ke hoach dau thau" xfId="8467"/>
    <cellStyle name="T_Book1_09c_PhandienNhaso9_bieu ke hoach dau thau truong mam non SKH" xfId="8468"/>
    <cellStyle name="T_Book1_09c_PhandienNhaso9_bieu ke hoach dau thau truong mam non SKH_KH 2012 (T3-2013)" xfId="8469"/>
    <cellStyle name="T_Book1_09c_PhandienNhaso9_bieu ke hoach dau thau_KH 2012 (T3-2013)" xfId="8470"/>
    <cellStyle name="T_Book1_09c_PhandienNhaso9_bieu tong hop lai kh von 2011 gui phong TH-KTDN" xfId="8471"/>
    <cellStyle name="T_Book1_09c_PhandienNhaso9_bieu tong hop lai kh von 2011 gui phong TH-KTDN_KH 2012 (T3-2013)" xfId="8472"/>
    <cellStyle name="T_Book1_09c_PhandienNhaso9_Book1" xfId="8473"/>
    <cellStyle name="T_Book1_09c_PhandienNhaso9_Book1_Ke hoach 2010 (theo doi 11-8-2010)" xfId="8474"/>
    <cellStyle name="T_Book1_09c_PhandienNhaso9_Book1_Ke hoach 2010 (theo doi 11-8-2010)_KH 2012 (T3-2013)" xfId="8475"/>
    <cellStyle name="T_Book1_09c_PhandienNhaso9_Book1_ke hoach dau thau 30-6-2010" xfId="8476"/>
    <cellStyle name="T_Book1_09c_PhandienNhaso9_Book1_ke hoach dau thau 30-6-2010_KH 2012 (T3-2013)" xfId="8477"/>
    <cellStyle name="T_Book1_09c_PhandienNhaso9_Book1_KH 2012 (T3-2013)" xfId="8478"/>
    <cellStyle name="T_Book1_09c_PhandienNhaso9_Book1_VB Di den 2013" xfId="8479"/>
    <cellStyle name="T_Book1_09c_PhandienNhaso9_Copy of KH PHAN BO VON ĐỐI ỨNG NAM 2011 (30 TY phuong án gop WB)" xfId="8480"/>
    <cellStyle name="T_Book1_09c_PhandienNhaso9_Copy of KH PHAN BO VON ĐỐI ỨNG NAM 2011 (30 TY phuong án gop WB)_KH 2012 (T3-2013)" xfId="8481"/>
    <cellStyle name="T_Book1_09c_PhandienNhaso9_DTTD chieng chan Tham lai 29-9-2009" xfId="8482"/>
    <cellStyle name="T_Book1_09c_PhandienNhaso9_DTTD chieng chan Tham lai 29-9-2009_KH 2012 (T3-2013)" xfId="8483"/>
    <cellStyle name="T_Book1_09c_PhandienNhaso9_Du toan nuoc San Thang (GD2)" xfId="8484"/>
    <cellStyle name="T_Book1_09c_PhandienNhaso9_Du toan nuoc San Thang (GD2)_KH 2012 (T3-2013)" xfId="8485"/>
    <cellStyle name="T_Book1_09c_PhandienNhaso9_Ke hoach 2010 (theo doi 11-8-2010)" xfId="8486"/>
    <cellStyle name="T_Book1_09c_PhandienNhaso9_Ke hoach 2010 (theo doi 11-8-2010)_KH 2012 (T3-2013)" xfId="8487"/>
    <cellStyle name="T_Book1_09c_PhandienNhaso9_ke hoach dau thau 30-6-2010" xfId="8488"/>
    <cellStyle name="T_Book1_09c_PhandienNhaso9_ke hoach dau thau 30-6-2010_KH 2012 (T3-2013)" xfId="8489"/>
    <cellStyle name="T_Book1_09c_PhandienNhaso9_KH 2012 (T3-2013)" xfId="8490"/>
    <cellStyle name="T_Book1_09c_PhandienNhaso9_KH Von 2012 gui BKH 1" xfId="8491"/>
    <cellStyle name="T_Book1_09c_PhandienNhaso9_KH Von 2012 gui BKH 1_KH 2012 (T3-2013)" xfId="8492"/>
    <cellStyle name="T_Book1_09c_PhandienNhaso9_KQXS" xfId="8493"/>
    <cellStyle name="T_Book1_09c_PhandienNhaso9_QD ke hoach dau thau" xfId="8494"/>
    <cellStyle name="T_Book1_09c_PhandienNhaso9_QD ke hoach dau thau_KH 2012 (T3-2013)" xfId="8495"/>
    <cellStyle name="T_Book1_09c_PhandienNhaso9_Ra soat KH von 2011 (Huy-11-11-11)" xfId="8496"/>
    <cellStyle name="T_Book1_09c_PhandienNhaso9_StartUp" xfId="8497"/>
    <cellStyle name="T_Book1_09c_PhandienNhaso9_tinh toan hoang ha" xfId="8498"/>
    <cellStyle name="T_Book1_09c_PhandienNhaso9_tinh toan hoang ha_KH 2012 (T3-2013)" xfId="8499"/>
    <cellStyle name="T_Book1_09c_PhandienNhaso9_Tong von ĐTPT" xfId="8500"/>
    <cellStyle name="T_Book1_09c_PhandienNhaso9_Tong von ĐTPT_KH 2012 (T3-2013)" xfId="8501"/>
    <cellStyle name="T_Book1_09d_Phannuocnhaso9" xfId="8502"/>
    <cellStyle name="T_Book1_09d_Phannuocnhaso9_bieu ke hoach dau thau" xfId="8503"/>
    <cellStyle name="T_Book1_09d_Phannuocnhaso9_bieu ke hoach dau thau truong mam non SKH" xfId="8504"/>
    <cellStyle name="T_Book1_09d_Phannuocnhaso9_bieu ke hoach dau thau truong mam non SKH_KH 2012 (T3-2013)" xfId="8505"/>
    <cellStyle name="T_Book1_09d_Phannuocnhaso9_bieu ke hoach dau thau_KH 2012 (T3-2013)" xfId="8506"/>
    <cellStyle name="T_Book1_09d_Phannuocnhaso9_bieu tong hop lai kh von 2011 gui phong TH-KTDN" xfId="8507"/>
    <cellStyle name="T_Book1_09d_Phannuocnhaso9_bieu tong hop lai kh von 2011 gui phong TH-KTDN_KH 2012 (T3-2013)" xfId="8508"/>
    <cellStyle name="T_Book1_09d_Phannuocnhaso9_Book1" xfId="8509"/>
    <cellStyle name="T_Book1_09d_Phannuocnhaso9_Book1_Ke hoach 2010 (theo doi 11-8-2010)" xfId="8510"/>
    <cellStyle name="T_Book1_09d_Phannuocnhaso9_Book1_Ke hoach 2010 (theo doi 11-8-2010)_KH 2012 (T3-2013)" xfId="8511"/>
    <cellStyle name="T_Book1_09d_Phannuocnhaso9_Book1_ke hoach dau thau 30-6-2010" xfId="8512"/>
    <cellStyle name="T_Book1_09d_Phannuocnhaso9_Book1_ke hoach dau thau 30-6-2010_KH 2012 (T3-2013)" xfId="8513"/>
    <cellStyle name="T_Book1_09d_Phannuocnhaso9_Book1_KH 2012 (T3-2013)" xfId="8514"/>
    <cellStyle name="T_Book1_09d_Phannuocnhaso9_Book1_VB Di den 2013" xfId="8515"/>
    <cellStyle name="T_Book1_09d_Phannuocnhaso9_Copy of KH PHAN BO VON ĐỐI ỨNG NAM 2011 (30 TY phuong án gop WB)" xfId="8516"/>
    <cellStyle name="T_Book1_09d_Phannuocnhaso9_Copy of KH PHAN BO VON ĐỐI ỨNG NAM 2011 (30 TY phuong án gop WB)_KH 2012 (T3-2013)" xfId="8517"/>
    <cellStyle name="T_Book1_09d_Phannuocnhaso9_DTTD chieng chan Tham lai 29-9-2009" xfId="8518"/>
    <cellStyle name="T_Book1_09d_Phannuocnhaso9_DTTD chieng chan Tham lai 29-9-2009_KH 2012 (T3-2013)" xfId="8519"/>
    <cellStyle name="T_Book1_09d_Phannuocnhaso9_Du toan nuoc San Thang (GD2)" xfId="8520"/>
    <cellStyle name="T_Book1_09d_Phannuocnhaso9_Du toan nuoc San Thang (GD2)_KH 2012 (T3-2013)" xfId="8521"/>
    <cellStyle name="T_Book1_09d_Phannuocnhaso9_Ke hoach 2010 (theo doi 11-8-2010)" xfId="8522"/>
    <cellStyle name="T_Book1_09d_Phannuocnhaso9_Ke hoach 2010 (theo doi 11-8-2010)_KH 2012 (T3-2013)" xfId="8523"/>
    <cellStyle name="T_Book1_09d_Phannuocnhaso9_ke hoach dau thau 30-6-2010" xfId="8524"/>
    <cellStyle name="T_Book1_09d_Phannuocnhaso9_ke hoach dau thau 30-6-2010_KH 2012 (T3-2013)" xfId="8525"/>
    <cellStyle name="T_Book1_09d_Phannuocnhaso9_KH 2012 (T3-2013)" xfId="8526"/>
    <cellStyle name="T_Book1_09d_Phannuocnhaso9_KH Von 2012 gui BKH 1" xfId="8527"/>
    <cellStyle name="T_Book1_09d_Phannuocnhaso9_KH Von 2012 gui BKH 1_KH 2012 (T3-2013)" xfId="8528"/>
    <cellStyle name="T_Book1_09d_Phannuocnhaso9_KQXS" xfId="8529"/>
    <cellStyle name="T_Book1_09d_Phannuocnhaso9_QD ke hoach dau thau" xfId="8530"/>
    <cellStyle name="T_Book1_09d_Phannuocnhaso9_QD ke hoach dau thau_KH 2012 (T3-2013)" xfId="8531"/>
    <cellStyle name="T_Book1_09d_Phannuocnhaso9_Ra soat KH von 2011 (Huy-11-11-11)" xfId="8532"/>
    <cellStyle name="T_Book1_09d_Phannuocnhaso9_StartUp" xfId="8533"/>
    <cellStyle name="T_Book1_09d_Phannuocnhaso9_tinh toan hoang ha" xfId="8534"/>
    <cellStyle name="T_Book1_09d_Phannuocnhaso9_tinh toan hoang ha_KH 2012 (T3-2013)" xfId="8535"/>
    <cellStyle name="T_Book1_09d_Phannuocnhaso9_Tong von ĐTPT" xfId="8536"/>
    <cellStyle name="T_Book1_09d_Phannuocnhaso9_Tong von ĐTPT_KH 2012 (T3-2013)" xfId="8537"/>
    <cellStyle name="T_Book1_09f_TienluongThannhaso9" xfId="8538"/>
    <cellStyle name="T_Book1_09f_TienluongThannhaso9_bieu ke hoach dau thau" xfId="8539"/>
    <cellStyle name="T_Book1_09f_TienluongThannhaso9_bieu ke hoach dau thau truong mam non SKH" xfId="8540"/>
    <cellStyle name="T_Book1_09f_TienluongThannhaso9_bieu ke hoach dau thau truong mam non SKH_KH 2012 (T3-2013)" xfId="8541"/>
    <cellStyle name="T_Book1_09f_TienluongThannhaso9_bieu ke hoach dau thau_KH 2012 (T3-2013)" xfId="8542"/>
    <cellStyle name="T_Book1_09f_TienluongThannhaso9_bieu tong hop lai kh von 2011 gui phong TH-KTDN" xfId="8543"/>
    <cellStyle name="T_Book1_09f_TienluongThannhaso9_bieu tong hop lai kh von 2011 gui phong TH-KTDN_KH 2012 (T3-2013)" xfId="8544"/>
    <cellStyle name="T_Book1_09f_TienluongThannhaso9_Book1" xfId="8545"/>
    <cellStyle name="T_Book1_09f_TienluongThannhaso9_Book1_Ke hoach 2010 (theo doi 11-8-2010)" xfId="8546"/>
    <cellStyle name="T_Book1_09f_TienluongThannhaso9_Book1_Ke hoach 2010 (theo doi 11-8-2010)_KH 2012 (T3-2013)" xfId="8547"/>
    <cellStyle name="T_Book1_09f_TienluongThannhaso9_Book1_ke hoach dau thau 30-6-2010" xfId="8548"/>
    <cellStyle name="T_Book1_09f_TienluongThannhaso9_Book1_ke hoach dau thau 30-6-2010_KH 2012 (T3-2013)" xfId="8549"/>
    <cellStyle name="T_Book1_09f_TienluongThannhaso9_Book1_KH 2012 (T3-2013)" xfId="8550"/>
    <cellStyle name="T_Book1_09f_TienluongThannhaso9_Book1_VB Di den 2013" xfId="8551"/>
    <cellStyle name="T_Book1_09f_TienluongThannhaso9_Copy of KH PHAN BO VON ĐỐI ỨNG NAM 2011 (30 TY phuong án gop WB)" xfId="8552"/>
    <cellStyle name="T_Book1_09f_TienluongThannhaso9_Copy of KH PHAN BO VON ĐỐI ỨNG NAM 2011 (30 TY phuong án gop WB)_KH 2012 (T3-2013)" xfId="8553"/>
    <cellStyle name="T_Book1_09f_TienluongThannhaso9_DTTD chieng chan Tham lai 29-9-2009" xfId="8554"/>
    <cellStyle name="T_Book1_09f_TienluongThannhaso9_DTTD chieng chan Tham lai 29-9-2009_KH 2012 (T3-2013)" xfId="8555"/>
    <cellStyle name="T_Book1_09f_TienluongThannhaso9_Du toan nuoc San Thang (GD2)" xfId="8556"/>
    <cellStyle name="T_Book1_09f_TienluongThannhaso9_Du toan nuoc San Thang (GD2)_KH 2012 (T3-2013)" xfId="8557"/>
    <cellStyle name="T_Book1_09f_TienluongThannhaso9_Ke hoach 2010 (theo doi 11-8-2010)" xfId="8558"/>
    <cellStyle name="T_Book1_09f_TienluongThannhaso9_Ke hoach 2010 (theo doi 11-8-2010)_KH 2012 (T3-2013)" xfId="8559"/>
    <cellStyle name="T_Book1_09f_TienluongThannhaso9_ke hoach dau thau 30-6-2010" xfId="8560"/>
    <cellStyle name="T_Book1_09f_TienluongThannhaso9_ke hoach dau thau 30-6-2010_KH 2012 (T3-2013)" xfId="8561"/>
    <cellStyle name="T_Book1_09f_TienluongThannhaso9_KH 2012 (T3-2013)" xfId="8562"/>
    <cellStyle name="T_Book1_09f_TienluongThannhaso9_KH Von 2012 gui BKH 1" xfId="8563"/>
    <cellStyle name="T_Book1_09f_TienluongThannhaso9_KH Von 2012 gui BKH 1_KH 2012 (T3-2013)" xfId="8564"/>
    <cellStyle name="T_Book1_09f_TienluongThannhaso9_KQXS" xfId="8565"/>
    <cellStyle name="T_Book1_09f_TienluongThannhaso9_QD ke hoach dau thau" xfId="8566"/>
    <cellStyle name="T_Book1_09f_TienluongThannhaso9_QD ke hoach dau thau_KH 2012 (T3-2013)" xfId="8567"/>
    <cellStyle name="T_Book1_09f_TienluongThannhaso9_Ra soat KH von 2011 (Huy-11-11-11)" xfId="8568"/>
    <cellStyle name="T_Book1_09f_TienluongThannhaso9_StartUp" xfId="8569"/>
    <cellStyle name="T_Book1_09f_TienluongThannhaso9_tinh toan hoang ha" xfId="8570"/>
    <cellStyle name="T_Book1_09f_TienluongThannhaso9_tinh toan hoang ha_KH 2012 (T3-2013)" xfId="8571"/>
    <cellStyle name="T_Book1_09f_TienluongThannhaso9_Tong von ĐTPT" xfId="8572"/>
    <cellStyle name="T_Book1_09f_TienluongThannhaso9_Tong von ĐTPT_KH 2012 (T3-2013)" xfId="8573"/>
    <cellStyle name="T_Book1_1" xfId="8574"/>
    <cellStyle name="T_Book1_1 2" xfId="8575"/>
    <cellStyle name="T_Book1_1_9BC73000" xfId="8576"/>
    <cellStyle name="T_Book1_1_Bang tong hop" xfId="8577"/>
    <cellStyle name="T_Book1_1_Bao cao danh muc cac cong trinh tren dia ban huyen 4-2010" xfId="8578"/>
    <cellStyle name="T_Book1_1_Bao cao TPCP" xfId="8579"/>
    <cellStyle name="T_Book1_1_Bao cao TPCP_KH 2012 (T3-2013)" xfId="8580"/>
    <cellStyle name="T_Book1_1_bao_cao_TH_th_cong_tac_dau_thau_-_ngay251209" xfId="8581"/>
    <cellStyle name="T_Book1_1_BC BTC T12- CSHT" xfId="8582"/>
    <cellStyle name="T_Book1_1_bieu ke hoach dau thau" xfId="8583"/>
    <cellStyle name="T_Book1_1_bieu ke hoach dau thau truong mam non SKH" xfId="8584"/>
    <cellStyle name="T_Book1_1_bieu ke hoach dau thau truong mam non SKH_KH 2012 (T3-2013)" xfId="8585"/>
    <cellStyle name="T_Book1_1_bieu ke hoach dau thau_KH 2012 (T3-2013)" xfId="8586"/>
    <cellStyle name="T_Book1_1_bieu tong hop lai kh von 2011 gui phong TH-KTDN" xfId="8587"/>
    <cellStyle name="T_Book1_1_bieu tong hop lai kh von 2011 gui phong TH-KTDN_KH 2012 (T3-2013)" xfId="8588"/>
    <cellStyle name="T_Book1_1_BIỂU TỔNG HỢP LẦN CUỐI SỬA THEO NGHI QUYẾT SỐ 81" xfId="8589"/>
    <cellStyle name="T_Book1_1_Bieu tong hop nhu cau ung 2011 da chon loc -Mien nui" xfId="8590"/>
    <cellStyle name="T_Book1_1_Bieu tong hop nhu cau ung 2011 da chon loc -Mien nui 2" xfId="8591"/>
    <cellStyle name="T_Book1_1_Bieu tong hop nhu cau ung 2011 da chon loc -Mien nui_!1 1 bao cao giao KH ve HTCMT vung TNB   12-12-2011" xfId="8592"/>
    <cellStyle name="T_Book1_1_Bieu tong hop nhu cau ung 2011 da chon loc -Mien nui_!1 1 bao cao giao KH ve HTCMT vung TNB   12-12-2011 2" xfId="8593"/>
    <cellStyle name="T_Book1_1_Bieu tong hop nhu cau ung 2011 da chon loc -Mien nui_BC Ke hoạch 2012 9 thang (sua)" xfId="8594"/>
    <cellStyle name="T_Book1_1_Bieu tong hop nhu cau ung 2011 da chon loc -Mien nui_KH 2012 (T3-2013)" xfId="8595"/>
    <cellStyle name="T_Book1_1_Bieu tong hop nhu cau ung 2011 da chon loc -Mien nui_KH TPCP vung TNB (03-1-2012)" xfId="8596"/>
    <cellStyle name="T_Book1_1_Bieu tong hop nhu cau ung 2011 da chon loc -Mien nui_KH TPCP vung TNB (03-1-2012) 2" xfId="8597"/>
    <cellStyle name="T_Book1_1_Bieu tong hop nhu cau ung 2011 da chon loc -Mien nui_Xay dung KH 2013 (17-7)" xfId="8598"/>
    <cellStyle name="T_Book1_1_Bieu tong hop nhu cau ung 2011 da chon loc -Mien nui_Xay dung KH 2013 (Hung)" xfId="8599"/>
    <cellStyle name="T_Book1_1_Bieu3ODA" xfId="8600"/>
    <cellStyle name="T_Book1_1_Bieu3ODA 2" xfId="8601"/>
    <cellStyle name="T_Book1_1_Bieu3ODA_!1 1 bao cao giao KH ve HTCMT vung TNB   12-12-2011" xfId="8602"/>
    <cellStyle name="T_Book1_1_Bieu3ODA_!1 1 bao cao giao KH ve HTCMT vung TNB   12-12-2011 2" xfId="8603"/>
    <cellStyle name="T_Book1_1_Bieu3ODA_KH TPCP vung TNB (03-1-2012)" xfId="8604"/>
    <cellStyle name="T_Book1_1_Bieu3ODA_KH TPCP vung TNB (03-1-2012) 2" xfId="8605"/>
    <cellStyle name="T_Book1_1_bieumau 1" xfId="8606"/>
    <cellStyle name="T_Book1_1_Book1" xfId="8607"/>
    <cellStyle name="T_Book1_1_Book1_1" xfId="8608"/>
    <cellStyle name="T_Book1_1_Book1_1_Bao cao TPCP" xfId="8609"/>
    <cellStyle name="T_Book1_1_Book1_1_Bao cao TPCP_KH 2012 (T3-2013)" xfId="8610"/>
    <cellStyle name="T_Book1_1_Book1_1_BC BTC T12- CSHT" xfId="8611"/>
    <cellStyle name="T_Book1_1_Book1_1_Ke hoach 2010 (theo doi 11-8-2010)" xfId="8612"/>
    <cellStyle name="T_Book1_1_Book1_1_Ke hoach 2010 (theo doi 11-8-2010)_KH 2012 (T3-2013)" xfId="8613"/>
    <cellStyle name="T_Book1_1_Book1_1_ke hoach dau thau 30-6-2010" xfId="8614"/>
    <cellStyle name="T_Book1_1_Book1_1_ke hoach dau thau 30-6-2010_KH 2012 (T3-2013)" xfId="8615"/>
    <cellStyle name="T_Book1_1_Book1_1_KH 2012 (T3-2013)" xfId="8616"/>
    <cellStyle name="T_Book1_1_Book1_1_KQXS" xfId="8617"/>
    <cellStyle name="T_Book1_1_Book1_1_Ra soat KH von 2011 (Huy-11-11-11)" xfId="8618"/>
    <cellStyle name="T_Book1_1_Book1_1_VB Di den 2013" xfId="8619"/>
    <cellStyle name="T_Book1_1_Book1_1_XDCSHT-999" xfId="8620"/>
    <cellStyle name="T_Book1_1_Book1_2" xfId="8621"/>
    <cellStyle name="T_Book1_1_Book1_2_Ke hoach 2010 (theo doi 11-8-2010)" xfId="8622"/>
    <cellStyle name="T_Book1_1_Book1_2_Ke hoach 2010 (theo doi 11-8-2010)_KH 2012 (T3-2013)" xfId="8623"/>
    <cellStyle name="T_Book1_1_Book1_2_KH 2012 (T3-2013)" xfId="8624"/>
    <cellStyle name="T_Book1_1_Book1_2_KQXS" xfId="8625"/>
    <cellStyle name="T_Book1_1_Book1_2_VB Di den 2013" xfId="8626"/>
    <cellStyle name="T_Book1_1_Book1_2_XDCSHT-999" xfId="8627"/>
    <cellStyle name="T_Book1_1_Book1_3" xfId="8628"/>
    <cellStyle name="T_Book1_1_Book1_3_KH 2012 (T3-2013)" xfId="8629"/>
    <cellStyle name="T_Book1_1_Book1_4" xfId="8630"/>
    <cellStyle name="T_Book1_1_Book1_Bao cao 9 thang  XDCB" xfId="8631"/>
    <cellStyle name="T_Book1_1_Book1_Bao cáo giai ngân 2012 (SKH thang 9)" xfId="8632"/>
    <cellStyle name="T_Book1_1_Book1_Bao cao phòng lao động phụ lục 3" xfId="8633"/>
    <cellStyle name="T_Book1_1_Book1_Bao cao TPCP" xfId="8634"/>
    <cellStyle name="T_Book1_1_Book1_Bao cao TPCP_KH 2012 (T3-2013)" xfId="8635"/>
    <cellStyle name="T_Book1_1_Book1_BC BTC T12- CSHT" xfId="8636"/>
    <cellStyle name="T_Book1_1_Book1_Book1" xfId="8637"/>
    <cellStyle name="T_Book1_1_Book1_Book1_XDCSHT-999" xfId="8638"/>
    <cellStyle name="T_Book1_1_Book1_DTTD chieng chan Tham lai 29-9-2009" xfId="8639"/>
    <cellStyle name="T_Book1_1_Book1_DTTD chieng chan Tham lai 29-9-2009_KH 2012 (T3-2013)" xfId="8640"/>
    <cellStyle name="T_Book1_1_Book1_Ke hoach 2010 (theo doi 11-8-2010)" xfId="8641"/>
    <cellStyle name="T_Book1_1_Book1_Ke hoach 2010 (theo doi 11-8-2010)_KH 2012 (T3-2013)" xfId="8642"/>
    <cellStyle name="T_Book1_1_Book1_ke hoach dau thau 30-6-2010" xfId="8643"/>
    <cellStyle name="T_Book1_1_Book1_ke hoach dau thau 30-6-2010_KH 2012 (T3-2013)" xfId="8644"/>
    <cellStyle name="T_Book1_1_Book1_KH 2012 (T3-2013)" xfId="8645"/>
    <cellStyle name="T_Book1_1_Book1_KH Von 2012 gui BKH 1" xfId="8646"/>
    <cellStyle name="T_Book1_1_Book1_KH Von 2012 gui BKH 1_KH 2012 (T3-2013)" xfId="8647"/>
    <cellStyle name="T_Book1_1_Book1_KH Von 2012 gui BKH 2" xfId="8648"/>
    <cellStyle name="T_Book1_1_Book1_KH Von 2012 gui BKH 2_KH 2012 (T3-2013)" xfId="8649"/>
    <cellStyle name="T_Book1_1_Book1_KQXS" xfId="8650"/>
    <cellStyle name="T_Book1_1_Book1_Ra soat KH von 2011 (Huy-11-11-11)" xfId="8651"/>
    <cellStyle name="T_Book1_1_Book1_StartUp" xfId="8652"/>
    <cellStyle name="T_Book1_1_Book1_TONG HOP HOAN THUE NAM 2011" xfId="8653"/>
    <cellStyle name="T_Book1_1_Book1_VB Di den 2013" xfId="8654"/>
    <cellStyle name="T_Book1_1_Book1_XDCSHT-999" xfId="8655"/>
    <cellStyle name="T_Book1_1_Can ho 2p phai goc 0.5" xfId="8656"/>
    <cellStyle name="T_Book1_1_Can ho 2p phai goc 0.5_KH 2012 (T3-2013)" xfId="8657"/>
    <cellStyle name="T_Book1_1_Chi tieu KH nam 2009" xfId="8658"/>
    <cellStyle name="T_Book1_1_Chi tieu KH nam 2009_KH 2012 (T3-2013)" xfId="8659"/>
    <cellStyle name="T_Book1_1_cong bo gia VLXD thang 4" xfId="8660"/>
    <cellStyle name="T_Book1_1_cong bo gia VLXD thang 4_KH 2012 (T3-2013)" xfId="8661"/>
    <cellStyle name="T_Book1_1_Copy of KH PHAN BO VON ĐỐI ỨNG NAM 2011 (30 TY phuong án gop WB)" xfId="8662"/>
    <cellStyle name="T_Book1_1_Copy of KH PHAN BO VON ĐỐI ỨNG NAM 2011 (30 TY phuong án gop WB)_KH 2012 (T3-2013)" xfId="8663"/>
    <cellStyle name="T_Book1_1_CPK" xfId="8664"/>
    <cellStyle name="T_Book1_1_CPK 2" xfId="8665"/>
    <cellStyle name="T_Book1_1_CPK_!1 1 bao cao giao KH ve HTCMT vung TNB   12-12-2011" xfId="8666"/>
    <cellStyle name="T_Book1_1_CPK_!1 1 bao cao giao KH ve HTCMT vung TNB   12-12-2011 2" xfId="8667"/>
    <cellStyle name="T_Book1_1_CPK_bieu ke hoach dau thau" xfId="8668"/>
    <cellStyle name="T_Book1_1_CPK_bieu ke hoach dau thau truong mam non SKH" xfId="8669"/>
    <cellStyle name="T_Book1_1_CPK_bieu ke hoach dau thau truong mam non SKH_KH 2012 (T3-2013)" xfId="8670"/>
    <cellStyle name="T_Book1_1_CPK_bieu ke hoach dau thau_KH 2012 (T3-2013)" xfId="8671"/>
    <cellStyle name="T_Book1_1_CPK_bieu tong hop lai kh von 2011 gui phong TH-KTDN" xfId="8672"/>
    <cellStyle name="T_Book1_1_CPK_bieu tong hop lai kh von 2011 gui phong TH-KTDN_KH 2012 (T3-2013)" xfId="8673"/>
    <cellStyle name="T_Book1_1_CPK_Bieu4HTMT" xfId="8674"/>
    <cellStyle name="T_Book1_1_CPK_Bieu4HTMT 2" xfId="8675"/>
    <cellStyle name="T_Book1_1_CPK_Bieu4HTMT_!1 1 bao cao giao KH ve HTCMT vung TNB   12-12-2011" xfId="8676"/>
    <cellStyle name="T_Book1_1_CPK_Bieu4HTMT_!1 1 bao cao giao KH ve HTCMT vung TNB   12-12-2011 2" xfId="8677"/>
    <cellStyle name="T_Book1_1_CPK_Bieu4HTMT_KH TPCP vung TNB (03-1-2012)" xfId="8678"/>
    <cellStyle name="T_Book1_1_CPK_Bieu4HTMT_KH TPCP vung TNB (03-1-2012) 2" xfId="8679"/>
    <cellStyle name="T_Book1_1_CPK_Book1" xfId="8680"/>
    <cellStyle name="T_Book1_1_CPK_Book1_Ke hoach 2010 (theo doi 11-8-2010)" xfId="8681"/>
    <cellStyle name="T_Book1_1_CPK_Book1_Ke hoach 2010 (theo doi 11-8-2010)_KH 2012 (T3-2013)" xfId="8682"/>
    <cellStyle name="T_Book1_1_CPK_Book1_ke hoach dau thau 30-6-2010" xfId="8683"/>
    <cellStyle name="T_Book1_1_CPK_Book1_ke hoach dau thau 30-6-2010_KH 2012 (T3-2013)" xfId="8684"/>
    <cellStyle name="T_Book1_1_CPK_Book1_KH 2012 (T3-2013)" xfId="8685"/>
    <cellStyle name="T_Book1_1_CPK_Book1_VB Di den 2013" xfId="8686"/>
    <cellStyle name="T_Book1_1_CPK_Copy of KH PHAN BO VON ĐỐI ỨNG NAM 2011 (30 TY phuong án gop WB)" xfId="8687"/>
    <cellStyle name="T_Book1_1_CPK_Copy of KH PHAN BO VON ĐỐI ỨNG NAM 2011 (30 TY phuong án gop WB)_KH 2012 (T3-2013)" xfId="8688"/>
    <cellStyle name="T_Book1_1_CPK_DTTD chieng chan Tham lai 29-9-2009" xfId="8689"/>
    <cellStyle name="T_Book1_1_CPK_DTTD chieng chan Tham lai 29-9-2009_KH 2012 (T3-2013)" xfId="8690"/>
    <cellStyle name="T_Book1_1_CPK_Du toan nuoc San Thang (GD2)" xfId="8691"/>
    <cellStyle name="T_Book1_1_CPK_Du toan nuoc San Thang (GD2)_KH 2012 (T3-2013)" xfId="8692"/>
    <cellStyle name="T_Book1_1_CPK_Ke hoach 2010 (theo doi 11-8-2010)" xfId="8693"/>
    <cellStyle name="T_Book1_1_CPK_Ke hoach 2010 (theo doi 11-8-2010)_KH 2012 (T3-2013)" xfId="8694"/>
    <cellStyle name="T_Book1_1_CPK_ke hoach dau thau 30-6-2010" xfId="8695"/>
    <cellStyle name="T_Book1_1_CPK_ke hoach dau thau 30-6-2010_KH 2012 (T3-2013)" xfId="8696"/>
    <cellStyle name="T_Book1_1_CPK_KH 2012 (T3-2013)" xfId="8697"/>
    <cellStyle name="T_Book1_1_CPK_KH TPCP vung TNB (03-1-2012)" xfId="8698"/>
    <cellStyle name="T_Book1_1_CPK_KH TPCP vung TNB (03-1-2012) 2" xfId="8699"/>
    <cellStyle name="T_Book1_1_CPK_KH Von 2012 gui BKH 1" xfId="8700"/>
    <cellStyle name="T_Book1_1_CPK_KH Von 2012 gui BKH 1_KH 2012 (T3-2013)" xfId="8701"/>
    <cellStyle name="T_Book1_1_CPK_KQXS" xfId="8702"/>
    <cellStyle name="T_Book1_1_CPK_QD ke hoach dau thau" xfId="8703"/>
    <cellStyle name="T_Book1_1_CPK_QD ke hoach dau thau_KH 2012 (T3-2013)" xfId="8704"/>
    <cellStyle name="T_Book1_1_CPK_Ra soat KH von 2011 (Huy-11-11-11)" xfId="8705"/>
    <cellStyle name="T_Book1_1_CPK_StartUp" xfId="8706"/>
    <cellStyle name="T_Book1_1_CPK_tinh toan hoang ha" xfId="8707"/>
    <cellStyle name="T_Book1_1_CPK_tinh toan hoang ha_KH 2012 (T3-2013)" xfId="8708"/>
    <cellStyle name="T_Book1_1_CPK_Tong von ĐTPT" xfId="8709"/>
    <cellStyle name="T_Book1_1_CPK_Tong von ĐTPT_KH 2012 (T3-2013)" xfId="8710"/>
    <cellStyle name="T_Book1_1_dang vien mói" xfId="8711"/>
    <cellStyle name="T_Book1_1_Danh Mục KCM trinh BKH 2011 (BS 30A)" xfId="8712"/>
    <cellStyle name="T_Book1_1_Danh Mục KCM trinh BKH 2011(20-8)" xfId="8713"/>
    <cellStyle name="T_Book1_1_Danh Mục KCM trinh BKH 2011(20-8)_KH 2012 (T3-2013)" xfId="8714"/>
    <cellStyle name="T_Book1_1_Điện chiếu sáng Phong Thổ.02.03.2011" xfId="8715"/>
    <cellStyle name="T_Book1_1_DT 1751 Muong Khoa" xfId="8716"/>
    <cellStyle name="T_Book1_1_DT 1751 Muong Khoa_KH 2012 (T3-2013)" xfId="8717"/>
    <cellStyle name="T_Book1_1_DT Nam vai" xfId="8718"/>
    <cellStyle name="T_Book1_1_DT Nam vai_bieu ke hoach dau thau" xfId="8719"/>
    <cellStyle name="T_Book1_1_DT Nam vai_bieu ke hoach dau thau truong mam non SKH" xfId="8720"/>
    <cellStyle name="T_Book1_1_DT Nam vai_bieu ke hoach dau thau truong mam non SKH_KH 2012 (T3-2013)" xfId="8721"/>
    <cellStyle name="T_Book1_1_DT Nam vai_bieu ke hoach dau thau_KH 2012 (T3-2013)" xfId="8722"/>
    <cellStyle name="T_Book1_1_DT Nam vai_Book1" xfId="8723"/>
    <cellStyle name="T_Book1_1_DT Nam vai_Book1_KH 2012 (T3-2013)" xfId="8724"/>
    <cellStyle name="T_Book1_1_DT Nam vai_DTTD chieng chan Tham lai 29-9-2009" xfId="8725"/>
    <cellStyle name="T_Book1_1_DT Nam vai_DTTD chieng chan Tham lai 29-9-2009_KH 2012 (T3-2013)" xfId="8726"/>
    <cellStyle name="T_Book1_1_DT Nam vai_Ke hoach 2010 (theo doi 11-8-2010)" xfId="8727"/>
    <cellStyle name="T_Book1_1_DT Nam vai_Ke hoach 2010 (theo doi 11-8-2010)_KH 2012 (T3-2013)" xfId="8728"/>
    <cellStyle name="T_Book1_1_DT Nam vai_ke hoach dau thau 30-6-2010" xfId="8729"/>
    <cellStyle name="T_Book1_1_DT Nam vai_ke hoach dau thau 30-6-2010_KH 2012 (T3-2013)" xfId="8730"/>
    <cellStyle name="T_Book1_1_DT Nam vai_KH 2012 (T3-2013)" xfId="8731"/>
    <cellStyle name="T_Book1_1_DT Nam vai_QD ke hoach dau thau" xfId="8732"/>
    <cellStyle name="T_Book1_1_DT Nam vai_QD ke hoach dau thau_KH 2012 (T3-2013)" xfId="8733"/>
    <cellStyle name="T_Book1_1_DT Nam vai_StartUp" xfId="8734"/>
    <cellStyle name="T_Book1_1_DT Nam vai_tinh toan hoang ha" xfId="8735"/>
    <cellStyle name="T_Book1_1_DT Nam vai_tinh toan hoang ha_KH 2012 (T3-2013)" xfId="8736"/>
    <cellStyle name="T_Book1_1_DT Nam vai_VB Di den 2013" xfId="8737"/>
    <cellStyle name="T_Book1_1_DT Nam vai_XDCSHT-999" xfId="8738"/>
    <cellStyle name="T_Book1_1_DT NHA KHACH -12" xfId="8739"/>
    <cellStyle name="T_Book1_1_DT NHA KHACH -12_KH 2012 (T3-2013)" xfId="8740"/>
    <cellStyle name="T_Book1_1_DT tieu hoc diem TDC ban Cho 28-02-09" xfId="8741"/>
    <cellStyle name="T_Book1_1_DT tieu hoc diem TDC ban Cho 28-02-09_KH 2012 (T3-2013)" xfId="8742"/>
    <cellStyle name="T_Book1_1_DTTD chieng chan Tham lai 29-9-2009" xfId="8743"/>
    <cellStyle name="T_Book1_1_DTTD chieng chan Tham lai 29-9-2009_KH 2012 (T3-2013)" xfId="8744"/>
    <cellStyle name="T_Book1_1_Du toan nuoc San Thang (GD2)" xfId="8745"/>
    <cellStyle name="T_Book1_1_Du toan nuoc San Thang (GD2)_KH 2012 (T3-2013)" xfId="8746"/>
    <cellStyle name="T_Book1_1_DuToan92009Luong650" xfId="8747"/>
    <cellStyle name="T_Book1_1_DuToan92009Luong650_BC Ke hoạch 2012 9 thang (sua)" xfId="8748"/>
    <cellStyle name="T_Book1_1_DuToan92009Luong650_KH 2012 (T3-2013)" xfId="8749"/>
    <cellStyle name="T_Book1_1_DuToan92009Luong650_Xay dung KH 2013 (17-7)" xfId="8750"/>
    <cellStyle name="T_Book1_1_DuToan92009Luong650_Xay dung KH 2013 (Hung)" xfId="8751"/>
    <cellStyle name="T_Book1_1_GPMB-TDC TINH 25-7" xfId="8752"/>
    <cellStyle name="T_Book1_1_GVL" xfId="8753"/>
    <cellStyle name="T_Book1_1_GVL_KH 2012 (T3-2013)" xfId="8754"/>
    <cellStyle name="T_Book1_1_HD TT1" xfId="8755"/>
    <cellStyle name="T_Book1_1_HD TT1_KH 2012 (T3-2013)" xfId="8756"/>
    <cellStyle name="T_Book1_1_Ke hoach 2010 ngay 14.4.10" xfId="8757"/>
    <cellStyle name="T_Book1_1_Ke hoach 2010 ngay 14.4.10_KH 2012 (T3-2013)" xfId="8758"/>
    <cellStyle name="T_Book1_1_Ke hoach 2010 ngay 31-01" xfId="8759"/>
    <cellStyle name="T_Book1_1_Ke hoach 2010 ngay 31-01_KH 2012 (T3-2013)" xfId="8760"/>
    <cellStyle name="T_Book1_1_ke hoach dau thau 30-6-2010" xfId="8761"/>
    <cellStyle name="T_Book1_1_ke hoach dau thau 30-6-2010_KH 2012 (T3-2013)" xfId="8762"/>
    <cellStyle name="T_Book1_1_Ket du ung NS" xfId="8763"/>
    <cellStyle name="T_Book1_1_Ket du ung NS_KH 2012 (T3-2013)" xfId="8764"/>
    <cellStyle name="T_Book1_1_KH 2012 (T3-2013)" xfId="8765"/>
    <cellStyle name="T_Book1_1_KH TPCP vung TNB (03-1-2012)" xfId="8766"/>
    <cellStyle name="T_Book1_1_KH TPCP vung TNB (03-1-2012) 2" xfId="8767"/>
    <cellStyle name="T_Book1_1_KH Von 2012 gui BKH 1" xfId="8768"/>
    <cellStyle name="T_Book1_1_KH Von 2012 gui BKH 1_KH 2012 (T3-2013)" xfId="8769"/>
    <cellStyle name="T_Book1_1_kien giang 2" xfId="8770"/>
    <cellStyle name="T_Book1_1_kien giang 2 2" xfId="8771"/>
    <cellStyle name="T_Book1_1_KQXS" xfId="8772"/>
    <cellStyle name="T_Book1_1_Luy ke von ung nam 2011 -Thoa gui ngay 12-8-2012" xfId="8773"/>
    <cellStyle name="T_Book1_1_Luy ke von ung nam 2011 -Thoa gui ngay 12-8-2012 2" xfId="8774"/>
    <cellStyle name="T_Book1_1_Luy ke von ung nam 2011 -Thoa gui ngay 12-8-2012_!1 1 bao cao giao KH ve HTCMT vung TNB   12-12-2011" xfId="8775"/>
    <cellStyle name="T_Book1_1_Luy ke von ung nam 2011 -Thoa gui ngay 12-8-2012_!1 1 bao cao giao KH ve HTCMT vung TNB   12-12-2011 2" xfId="8776"/>
    <cellStyle name="T_Book1_1_Luy ke von ung nam 2011 -Thoa gui ngay 12-8-2012_KH TPCP vung TNB (03-1-2012)" xfId="8777"/>
    <cellStyle name="T_Book1_1_Luy ke von ung nam 2011 -Thoa gui ngay 12-8-2012_KH TPCP vung TNB (03-1-2012) 2" xfId="8778"/>
    <cellStyle name="T_Book1_1_Nha lop hoc 8 P" xfId="8779"/>
    <cellStyle name="T_Book1_1_Nha lop hoc 8 P_KH 2012 (T3-2013)" xfId="8780"/>
    <cellStyle name="T_Book1_1_Phan pha do" xfId="8781"/>
    <cellStyle name="T_Book1_1_QĐ 980" xfId="8782"/>
    <cellStyle name="T_Book1_1_QD ke hoach dau thau" xfId="8783"/>
    <cellStyle name="T_Book1_1_QD ke hoach dau thau_KH 2012 (T3-2013)" xfId="8784"/>
    <cellStyle name="T_Book1_1_Ra soat KH von 2011 (Huy-11-11-11)" xfId="8785"/>
    <cellStyle name="T_Book1_1_Sheet2" xfId="8786"/>
    <cellStyle name="T_Book1_1_Sheet2_KH 2012 (T3-2013)" xfId="8787"/>
    <cellStyle name="T_Book1_1_TH danh muc 08-09 den ngay 30-8-09" xfId="8788"/>
    <cellStyle name="T_Book1_1_THEO DÕI DỰ ÁN.NĂM 2010-2011" xfId="8789"/>
    <cellStyle name="T_Book1_1_Thiet bi" xfId="8790"/>
    <cellStyle name="T_Book1_1_Thiet bi 2" xfId="8791"/>
    <cellStyle name="T_Book1_1_Thiet bi_!1 1 bao cao giao KH ve HTCMT vung TNB   12-12-2011" xfId="8792"/>
    <cellStyle name="T_Book1_1_Thiet bi_!1 1 bao cao giao KH ve HTCMT vung TNB   12-12-2011 2" xfId="8793"/>
    <cellStyle name="T_Book1_1_Thiet bi_bieu ke hoach dau thau" xfId="8794"/>
    <cellStyle name="T_Book1_1_Thiet bi_bieu ke hoach dau thau truong mam non SKH" xfId="8795"/>
    <cellStyle name="T_Book1_1_Thiet bi_bieu ke hoach dau thau truong mam non SKH_KH 2012 (T3-2013)" xfId="8796"/>
    <cellStyle name="T_Book1_1_Thiet bi_bieu ke hoach dau thau_KH 2012 (T3-2013)" xfId="8797"/>
    <cellStyle name="T_Book1_1_Thiet bi_bieu tong hop lai kh von 2011 gui phong TH-KTDN" xfId="8798"/>
    <cellStyle name="T_Book1_1_Thiet bi_bieu tong hop lai kh von 2011 gui phong TH-KTDN_KH 2012 (T3-2013)" xfId="8799"/>
    <cellStyle name="T_Book1_1_Thiet bi_Bieu4HTMT" xfId="8800"/>
    <cellStyle name="T_Book1_1_Thiet bi_Bieu4HTMT 2" xfId="8801"/>
    <cellStyle name="T_Book1_1_Thiet bi_Bieu4HTMT_!1 1 bao cao giao KH ve HTCMT vung TNB   12-12-2011" xfId="8802"/>
    <cellStyle name="T_Book1_1_Thiet bi_Bieu4HTMT_!1 1 bao cao giao KH ve HTCMT vung TNB   12-12-2011 2" xfId="8803"/>
    <cellStyle name="T_Book1_1_Thiet bi_Bieu4HTMT_KH TPCP vung TNB (03-1-2012)" xfId="8804"/>
    <cellStyle name="T_Book1_1_Thiet bi_Bieu4HTMT_KH TPCP vung TNB (03-1-2012) 2" xfId="8805"/>
    <cellStyle name="T_Book1_1_Thiet bi_Book1" xfId="8806"/>
    <cellStyle name="T_Book1_1_Thiet bi_Book1_Ke hoach 2010 (theo doi 11-8-2010)" xfId="8807"/>
    <cellStyle name="T_Book1_1_Thiet bi_Book1_Ke hoach 2010 (theo doi 11-8-2010)_KH 2012 (T3-2013)" xfId="8808"/>
    <cellStyle name="T_Book1_1_Thiet bi_Book1_ke hoach dau thau 30-6-2010" xfId="8809"/>
    <cellStyle name="T_Book1_1_Thiet bi_Book1_ke hoach dau thau 30-6-2010_KH 2012 (T3-2013)" xfId="8810"/>
    <cellStyle name="T_Book1_1_Thiet bi_Book1_KH 2012 (T3-2013)" xfId="8811"/>
    <cellStyle name="T_Book1_1_Thiet bi_Book1_VB Di den 2013" xfId="8812"/>
    <cellStyle name="T_Book1_1_Thiet bi_Copy of KH PHAN BO VON ĐỐI ỨNG NAM 2011 (30 TY phuong án gop WB)" xfId="8813"/>
    <cellStyle name="T_Book1_1_Thiet bi_Copy of KH PHAN BO VON ĐỐI ỨNG NAM 2011 (30 TY phuong án gop WB)_KH 2012 (T3-2013)" xfId="8814"/>
    <cellStyle name="T_Book1_1_Thiet bi_DTTD chieng chan Tham lai 29-9-2009" xfId="8815"/>
    <cellStyle name="T_Book1_1_Thiet bi_DTTD chieng chan Tham lai 29-9-2009_KH 2012 (T3-2013)" xfId="8816"/>
    <cellStyle name="T_Book1_1_Thiet bi_Du toan nuoc San Thang (GD2)" xfId="8817"/>
    <cellStyle name="T_Book1_1_Thiet bi_Du toan nuoc San Thang (GD2)_KH 2012 (T3-2013)" xfId="8818"/>
    <cellStyle name="T_Book1_1_Thiet bi_Ke hoach 2010 (theo doi 11-8-2010)" xfId="8819"/>
    <cellStyle name="T_Book1_1_Thiet bi_Ke hoach 2010 (theo doi 11-8-2010)_KH 2012 (T3-2013)" xfId="8820"/>
    <cellStyle name="T_Book1_1_Thiet bi_ke hoach dau thau 30-6-2010" xfId="8821"/>
    <cellStyle name="T_Book1_1_Thiet bi_ke hoach dau thau 30-6-2010_KH 2012 (T3-2013)" xfId="8822"/>
    <cellStyle name="T_Book1_1_Thiet bi_KH 2012 (T3-2013)" xfId="8823"/>
    <cellStyle name="T_Book1_1_Thiet bi_KH TPCP vung TNB (03-1-2012)" xfId="8824"/>
    <cellStyle name="T_Book1_1_Thiet bi_KH TPCP vung TNB (03-1-2012) 2" xfId="8825"/>
    <cellStyle name="T_Book1_1_Thiet bi_KH Von 2012 gui BKH 1" xfId="8826"/>
    <cellStyle name="T_Book1_1_Thiet bi_KH Von 2012 gui BKH 1_KH 2012 (T3-2013)" xfId="8827"/>
    <cellStyle name="T_Book1_1_Thiet bi_KQXS" xfId="8828"/>
    <cellStyle name="T_Book1_1_Thiet bi_QD ke hoach dau thau" xfId="8829"/>
    <cellStyle name="T_Book1_1_Thiet bi_QD ke hoach dau thau_KH 2012 (T3-2013)" xfId="8830"/>
    <cellStyle name="T_Book1_1_Thiet bi_Ra soat KH von 2011 (Huy-11-11-11)" xfId="8831"/>
    <cellStyle name="T_Book1_1_Thiet bi_StartUp" xfId="8832"/>
    <cellStyle name="T_Book1_1_Thiet bi_tinh toan hoang ha" xfId="8833"/>
    <cellStyle name="T_Book1_1_Thiet bi_tinh toan hoang ha_KH 2012 (T3-2013)" xfId="8834"/>
    <cellStyle name="T_Book1_1_Thiet bi_Tong von ĐTPT" xfId="8835"/>
    <cellStyle name="T_Book1_1_Thiet bi_Tong von ĐTPT_KH 2012 (T3-2013)" xfId="8836"/>
    <cellStyle name="T_Book1_1_Tien do PTH nam 2011" xfId="8837"/>
    <cellStyle name="T_Book1_1_Tien do PTH nam 2011_KH 2012 (T3-2013)" xfId="8838"/>
    <cellStyle name="T_Book1_1_tien luong" xfId="8839"/>
    <cellStyle name="T_Book1_1_Tien luong chuan 01" xfId="8840"/>
    <cellStyle name="T_Book1_1_Tienluong" xfId="8841"/>
    <cellStyle name="T_Book1_1_Tienluong_KH 2012 (T3-2013)" xfId="8842"/>
    <cellStyle name="T_Book1_1_tinh toan hoang ha" xfId="8843"/>
    <cellStyle name="T_Book1_1_tinh toan hoang ha_KH 2012 (T3-2013)" xfId="8844"/>
    <cellStyle name="T_Book1_1_Tong hop  " xfId="8845"/>
    <cellStyle name="T_Book1_1_Tong hop   2" xfId="8846"/>
    <cellStyle name="T_Book1_1_Tong von ĐTPT" xfId="8847"/>
    <cellStyle name="T_Book1_1_Tong von ĐTPT_KH 2012 (T3-2013)" xfId="8848"/>
    <cellStyle name="T_Book1_1_TU VAN THUY LOI THAM  PHE" xfId="8849"/>
    <cellStyle name="T_Book1_1_TU VAN THUY LOI THAM  PHE_KH 2012 (T3-2013)" xfId="8850"/>
    <cellStyle name="T_Book1_1_VB Di den 2013" xfId="8851"/>
    <cellStyle name="T_Book1_1_xac dinh chuyen nguon sang nam 2014 .1" xfId="8852"/>
    <cellStyle name="T_Book1_10b_PhanThanNhaSo10" xfId="8853"/>
    <cellStyle name="T_Book1_10b_PhanThanNhaSo10_bieu ke hoach dau thau" xfId="8854"/>
    <cellStyle name="T_Book1_10b_PhanThanNhaSo10_bieu ke hoach dau thau truong mam non SKH" xfId="8855"/>
    <cellStyle name="T_Book1_10b_PhanThanNhaSo10_bieu ke hoach dau thau truong mam non SKH_KH 2012 (T3-2013)" xfId="8856"/>
    <cellStyle name="T_Book1_10b_PhanThanNhaSo10_bieu ke hoach dau thau_KH 2012 (T3-2013)" xfId="8857"/>
    <cellStyle name="T_Book1_10b_PhanThanNhaSo10_bieu tong hop lai kh von 2011 gui phong TH-KTDN" xfId="8858"/>
    <cellStyle name="T_Book1_10b_PhanThanNhaSo10_bieu tong hop lai kh von 2011 gui phong TH-KTDN_KH 2012 (T3-2013)" xfId="8859"/>
    <cellStyle name="T_Book1_10b_PhanThanNhaSo10_Book1" xfId="8860"/>
    <cellStyle name="T_Book1_10b_PhanThanNhaSo10_Book1_Ke hoach 2010 (theo doi 11-8-2010)" xfId="8861"/>
    <cellStyle name="T_Book1_10b_PhanThanNhaSo10_Book1_Ke hoach 2010 (theo doi 11-8-2010)_KH 2012 (T3-2013)" xfId="8862"/>
    <cellStyle name="T_Book1_10b_PhanThanNhaSo10_Book1_ke hoach dau thau 30-6-2010" xfId="8863"/>
    <cellStyle name="T_Book1_10b_PhanThanNhaSo10_Book1_ke hoach dau thau 30-6-2010_KH 2012 (T3-2013)" xfId="8864"/>
    <cellStyle name="T_Book1_10b_PhanThanNhaSo10_Book1_KH 2012 (T3-2013)" xfId="8865"/>
    <cellStyle name="T_Book1_10b_PhanThanNhaSo10_Book1_VB Di den 2013" xfId="8866"/>
    <cellStyle name="T_Book1_10b_PhanThanNhaSo10_Copy of KH PHAN BO VON ĐỐI ỨNG NAM 2011 (30 TY phuong án gop WB)" xfId="8867"/>
    <cellStyle name="T_Book1_10b_PhanThanNhaSo10_Copy of KH PHAN BO VON ĐỐI ỨNG NAM 2011 (30 TY phuong án gop WB)_KH 2012 (T3-2013)" xfId="8868"/>
    <cellStyle name="T_Book1_10b_PhanThanNhaSo10_DTTD chieng chan Tham lai 29-9-2009" xfId="8869"/>
    <cellStyle name="T_Book1_10b_PhanThanNhaSo10_DTTD chieng chan Tham lai 29-9-2009_KH 2012 (T3-2013)" xfId="8870"/>
    <cellStyle name="T_Book1_10b_PhanThanNhaSo10_Du toan nuoc San Thang (GD2)" xfId="8871"/>
    <cellStyle name="T_Book1_10b_PhanThanNhaSo10_Du toan nuoc San Thang (GD2)_KH 2012 (T3-2013)" xfId="8872"/>
    <cellStyle name="T_Book1_10b_PhanThanNhaSo10_Ke hoach 2010 (theo doi 11-8-2010)" xfId="8873"/>
    <cellStyle name="T_Book1_10b_PhanThanNhaSo10_Ke hoach 2010 (theo doi 11-8-2010)_KH 2012 (T3-2013)" xfId="8874"/>
    <cellStyle name="T_Book1_10b_PhanThanNhaSo10_ke hoach dau thau 30-6-2010" xfId="8875"/>
    <cellStyle name="T_Book1_10b_PhanThanNhaSo10_ke hoach dau thau 30-6-2010_KH 2012 (T3-2013)" xfId="8876"/>
    <cellStyle name="T_Book1_10b_PhanThanNhaSo10_KH 2012 (T3-2013)" xfId="8877"/>
    <cellStyle name="T_Book1_10b_PhanThanNhaSo10_KH Von 2012 gui BKH 1" xfId="8878"/>
    <cellStyle name="T_Book1_10b_PhanThanNhaSo10_KH Von 2012 gui BKH 1_KH 2012 (T3-2013)" xfId="8879"/>
    <cellStyle name="T_Book1_10b_PhanThanNhaSo10_KQXS" xfId="8880"/>
    <cellStyle name="T_Book1_10b_PhanThanNhaSo10_QD ke hoach dau thau" xfId="8881"/>
    <cellStyle name="T_Book1_10b_PhanThanNhaSo10_QD ke hoach dau thau_KH 2012 (T3-2013)" xfId="8882"/>
    <cellStyle name="T_Book1_10b_PhanThanNhaSo10_Ra soat KH von 2011 (Huy-11-11-11)" xfId="8883"/>
    <cellStyle name="T_Book1_10b_PhanThanNhaSo10_StartUp" xfId="8884"/>
    <cellStyle name="T_Book1_10b_PhanThanNhaSo10_tinh toan hoang ha" xfId="8885"/>
    <cellStyle name="T_Book1_10b_PhanThanNhaSo10_tinh toan hoang ha_KH 2012 (T3-2013)" xfId="8886"/>
    <cellStyle name="T_Book1_10b_PhanThanNhaSo10_Tong von ĐTPT" xfId="8887"/>
    <cellStyle name="T_Book1_10b_PhanThanNhaSo10_Tong von ĐTPT_KH 2012 (T3-2013)" xfId="8888"/>
    <cellStyle name="T_Book1_15_10_2013 BC nhu cau von doi ung ODA (2014-2016) ngay 15102013 Sua" xfId="8889"/>
    <cellStyle name="T_Book1_2" xfId="8890"/>
    <cellStyle name="T_Book1_2_9BC73000" xfId="8891"/>
    <cellStyle name="T_Book1_2_Bang tong hop" xfId="8892"/>
    <cellStyle name="T_Book1_2_Bao cao danh muc cac cong trinh tren dia ban huyen 4-2010" xfId="8893"/>
    <cellStyle name="T_Book1_2_Bao cao TPCP" xfId="8894"/>
    <cellStyle name="T_Book1_2_Bao cao TPCP_KH 2012 (T3-2013)" xfId="8895"/>
    <cellStyle name="T_Book1_2_bao_cao_TH_th_cong_tac_dau_thau_-_ngay251209" xfId="8896"/>
    <cellStyle name="T_Book1_2_BC BTC T12- CSHT" xfId="8897"/>
    <cellStyle name="T_Book1_2_bieu ke hoach dau thau" xfId="8898"/>
    <cellStyle name="T_Book1_2_bieu ke hoach dau thau truong mam non SKH" xfId="8899"/>
    <cellStyle name="T_Book1_2_bieu ke hoach dau thau truong mam non SKH_KH 2012 (T3-2013)" xfId="8900"/>
    <cellStyle name="T_Book1_2_bieu ke hoach dau thau truong mam non SKH_Xay dung KH 2013 (17-7)" xfId="8901"/>
    <cellStyle name="T_Book1_2_bieu ke hoach dau thau truong mam non SKH_Xay dung KH 2013 (Hung)" xfId="8902"/>
    <cellStyle name="T_Book1_2_bieu ke hoach dau thau_KH 2012 (T3-2013)" xfId="8903"/>
    <cellStyle name="T_Book1_2_bieu ke hoach dau thau_Xay dung KH 2013 (17-7)" xfId="8904"/>
    <cellStyle name="T_Book1_2_bieu ke hoach dau thau_Xay dung KH 2013 (Hung)" xfId="8905"/>
    <cellStyle name="T_Book1_2_bieu tong hop lai kh von 2011 gui phong TH-KTDN" xfId="8906"/>
    <cellStyle name="T_Book1_2_bieu tong hop lai kh von 2011 gui phong TH-KTDN_KH 2012 (T3-2013)" xfId="8907"/>
    <cellStyle name="T_Book1_2_BIỂU TỔNG HỢP LẦN CUỐI SỬA THEO NGHI QUYẾT SỐ 81" xfId="8908"/>
    <cellStyle name="T_Book1_2_bieumau 1" xfId="8909"/>
    <cellStyle name="T_Book1_2_Book1" xfId="8910"/>
    <cellStyle name="T_Book1_2_Book1_1" xfId="8911"/>
    <cellStyle name="T_Book1_2_Book1_1_9BC73000" xfId="8912"/>
    <cellStyle name="T_Book1_2_Book1_1_Book1" xfId="8913"/>
    <cellStyle name="T_Book1_2_Book1_1_Book1_Ke hoach 2010 (theo doi 11-8-2010)" xfId="8914"/>
    <cellStyle name="T_Book1_2_Book1_1_Book1_Ke hoach 2010 (theo doi 11-8-2010)_KH 2012 (T3-2013)" xfId="8915"/>
    <cellStyle name="T_Book1_2_Book1_1_Book1_Ke hoach 2010 (theo doi 11-8-2010)_Xay dung KH 2013 (17-7)" xfId="8916"/>
    <cellStyle name="T_Book1_2_Book1_1_Book1_Ke hoach 2010 (theo doi 11-8-2010)_Xay dung KH 2013 (Hung)" xfId="8917"/>
    <cellStyle name="T_Book1_2_Book1_1_Book1_KH 2012 (T3-2013)" xfId="8918"/>
    <cellStyle name="T_Book1_2_Book1_1_Book1_VB Di den 2013" xfId="8919"/>
    <cellStyle name="T_Book1_2_Book1_1_Ke hoach 2010 (theo doi 11-8-2010)" xfId="8920"/>
    <cellStyle name="T_Book1_2_Book1_1_Ke hoach 2010 (theo doi 11-8-2010)_KH 2012 (T3-2013)" xfId="8921"/>
    <cellStyle name="T_Book1_2_Book1_1_ke hoach dau thau 30-6-2010" xfId="8922"/>
    <cellStyle name="T_Book1_2_Book1_1_ke hoach dau thau 30-6-2010_KH 2012 (T3-2013)" xfId="8923"/>
    <cellStyle name="T_Book1_2_Book1_1_KH 2012 (T3-2013)" xfId="8924"/>
    <cellStyle name="T_Book1_2_Book1_1_KQXS" xfId="8925"/>
    <cellStyle name="T_Book1_2_Book1_1_THEO DÕI DỰ ÁN.NĂM 2010-2011" xfId="8926"/>
    <cellStyle name="T_Book1_2_Book1_1_VB Di den 2013" xfId="8927"/>
    <cellStyle name="T_Book1_2_Book1_1_XDCSHT-999" xfId="8928"/>
    <cellStyle name="T_Book1_2_Book1_2" xfId="8929"/>
    <cellStyle name="T_Book1_2_Book1_2_9BC73000" xfId="8930"/>
    <cellStyle name="T_Book1_2_Book1_2_BC BTC T12- CSHT" xfId="8931"/>
    <cellStyle name="T_Book1_2_Book1_2_Ke hoach 2010 (theo doi 11-8-2010)" xfId="8932"/>
    <cellStyle name="T_Book1_2_Book1_2_Ke hoach 2010 (theo doi 11-8-2010)_KH 2012 (T3-2013)" xfId="8933"/>
    <cellStyle name="T_Book1_2_Book1_2_KH 2012 (T3-2013)" xfId="8934"/>
    <cellStyle name="T_Book1_2_Book1_2_THEO DÕI DỰ ÁN.NĂM 2010-2011" xfId="8935"/>
    <cellStyle name="T_Book1_2_Book1_2_VB Di den 2013" xfId="8936"/>
    <cellStyle name="T_Book1_2_Book1_3" xfId="8937"/>
    <cellStyle name="T_Book1_2_Book1_3_BC BTC T12- CSHT" xfId="8938"/>
    <cellStyle name="T_Book1_2_Book1_9BC73000" xfId="8939"/>
    <cellStyle name="T_Book1_2_Book1_Bao cao 9 thang  XDCB" xfId="8940"/>
    <cellStyle name="T_Book1_2_Book1_Bao cao phòng lao động phụ lục 3" xfId="8941"/>
    <cellStyle name="T_Book1_2_Book1_bao cao tinh hinh thuc hien den 31-7" xfId="8942"/>
    <cellStyle name="T_Book1_2_Book1_Book1" xfId="8943"/>
    <cellStyle name="T_Book1_2_Book1_Book1_1" xfId="8944"/>
    <cellStyle name="T_Book1_2_Book1_Book1_Ke hoach 2010 (theo doi 11-8-2010)" xfId="8945"/>
    <cellStyle name="T_Book1_2_Book1_Book1_Ke hoach 2010 (theo doi 11-8-2010)_KH 2012 (T3-2013)" xfId="8946"/>
    <cellStyle name="T_Book1_2_Book1_Book1_KH 2012 (T3-2013)" xfId="8947"/>
    <cellStyle name="T_Book1_2_Book1_Book1_VB Di den 2013" xfId="8948"/>
    <cellStyle name="T_Book1_2_Book1_Danh Mục KCM trinh BKH 2011 (BS 30A)" xfId="8949"/>
    <cellStyle name="T_Book1_2_Book1_Ke hoach 2010 (theo doi 11-8-2010)" xfId="8950"/>
    <cellStyle name="T_Book1_2_Book1_Ke hoach 2010 (theo doi 11-8-2010)_KH 2012 (T3-2013)" xfId="8951"/>
    <cellStyle name="T_Book1_2_Book1_ke hoach dau thau 30-6-2010" xfId="8952"/>
    <cellStyle name="T_Book1_2_Book1_ke hoach dau thau 30-6-2010_KH 2012 (T3-2013)" xfId="8953"/>
    <cellStyle name="T_Book1_2_Book1_KH 2012 (T3-2013)" xfId="8954"/>
    <cellStyle name="T_Book1_2_Book1_KH Von 2012 gui BKH 1" xfId="8955"/>
    <cellStyle name="T_Book1_2_Book1_KH Von 2012 gui BKH 1_KH 2012 (T3-2013)" xfId="8956"/>
    <cellStyle name="T_Book1_2_Book1_KH Von 2012 gui BKH 2" xfId="8957"/>
    <cellStyle name="T_Book1_2_Book1_KH Von 2012 gui BKH 2_KH 2012 (T3-2013)" xfId="8958"/>
    <cellStyle name="T_Book1_2_Book1_KQXS" xfId="8959"/>
    <cellStyle name="T_Book1_2_Book1_Quy 3 nam 2011" xfId="8960"/>
    <cellStyle name="T_Book1_2_Book1_Ra soat KH von 2011 (Huy-11-11-11)" xfId="8961"/>
    <cellStyle name="T_Book1_2_Book1_StartUp" xfId="8962"/>
    <cellStyle name="T_Book1_2_Book1_THEO DÕI DỰ ÁN.NĂM 2010-2011" xfId="8963"/>
    <cellStyle name="T_Book1_2_Book1_Theo doi thanh toan" xfId="8964"/>
    <cellStyle name="T_Book1_2_Book1_TONG HOP HOAN THUE NAM 2011" xfId="8965"/>
    <cellStyle name="T_Book1_2_Book1_VB Di den 2013" xfId="8966"/>
    <cellStyle name="T_Book1_2_Chi ban coppy nam 2009 STC" xfId="8967"/>
    <cellStyle name="T_Book1_2_chi tieu CTMT 2012" xfId="8968"/>
    <cellStyle name="T_Book1_2_Chi tieu KH nam 2009" xfId="8969"/>
    <cellStyle name="T_Book1_2_Chi tieu KH nam 2009_KH 2012 (T3-2013)" xfId="8970"/>
    <cellStyle name="T_Book1_2_cong bo gia VLXD thang 4" xfId="8971"/>
    <cellStyle name="T_Book1_2_cong bo gia VLXD thang 4_KH 2012 (T3-2013)" xfId="8972"/>
    <cellStyle name="T_Book1_2_Copy of KH PHAN BO VON ĐỐI ỨNG NAM 2011 (30 TY phuong án gop WB)" xfId="8973"/>
    <cellStyle name="T_Book1_2_Copy of KH PHAN BO VON ĐỐI ỨNG NAM 2011 (30 TY phuong án gop WB)_KH 2012 (T3-2013)" xfId="8974"/>
    <cellStyle name="T_Book1_2_dang vien mói" xfId="8975"/>
    <cellStyle name="T_Book1_2_Danh Mục KCM trinh BKH 2011 (BS 30A)" xfId="8976"/>
    <cellStyle name="T_Book1_2_DT 1751 Muong Khoa" xfId="8977"/>
    <cellStyle name="T_Book1_2_DT 1751 Muong Khoa_KH 2012 (T3-2013)" xfId="8978"/>
    <cellStyle name="T_Book1_2_DT Nam vai" xfId="8979"/>
    <cellStyle name="T_Book1_2_DT Nam vai_bieu ke hoach dau thau" xfId="8980"/>
    <cellStyle name="T_Book1_2_DT Nam vai_bieu ke hoach dau thau truong mam non SKH" xfId="8981"/>
    <cellStyle name="T_Book1_2_DT Nam vai_bieu ke hoach dau thau truong mam non SKH_KH 2012 (T3-2013)" xfId="8982"/>
    <cellStyle name="T_Book1_2_DT Nam vai_bieu ke hoach dau thau_KH 2012 (T3-2013)" xfId="8983"/>
    <cellStyle name="T_Book1_2_DT Nam vai_Book1" xfId="8984"/>
    <cellStyle name="T_Book1_2_DT Nam vai_Book1_KH 2012 (T3-2013)" xfId="8985"/>
    <cellStyle name="T_Book1_2_DT Nam vai_DTTD chieng chan Tham lai 29-9-2009" xfId="8986"/>
    <cellStyle name="T_Book1_2_DT Nam vai_DTTD chieng chan Tham lai 29-9-2009_KH 2012 (T3-2013)" xfId="8987"/>
    <cellStyle name="T_Book1_2_DT Nam vai_Ke hoach 2010 (theo doi 11-8-2010)" xfId="8988"/>
    <cellStyle name="T_Book1_2_DT Nam vai_Ke hoach 2010 (theo doi 11-8-2010)_KH 2012 (T3-2013)" xfId="8989"/>
    <cellStyle name="T_Book1_2_DT Nam vai_ke hoach dau thau 30-6-2010" xfId="8990"/>
    <cellStyle name="T_Book1_2_DT Nam vai_ke hoach dau thau 30-6-2010_KH 2012 (T3-2013)" xfId="8991"/>
    <cellStyle name="T_Book1_2_DT Nam vai_KH 2012 (T3-2013)" xfId="8992"/>
    <cellStyle name="T_Book1_2_DT Nam vai_QD ke hoach dau thau" xfId="8993"/>
    <cellStyle name="T_Book1_2_DT Nam vai_QD ke hoach dau thau_KH 2012 (T3-2013)" xfId="8994"/>
    <cellStyle name="T_Book1_2_DT Nam vai_StartUp" xfId="8995"/>
    <cellStyle name="T_Book1_2_DT Nam vai_tinh toan hoang ha" xfId="8996"/>
    <cellStyle name="T_Book1_2_DT Nam vai_tinh toan hoang ha_KH 2012 (T3-2013)" xfId="8997"/>
    <cellStyle name="T_Book1_2_DT Nam vai_VB Di den 2013" xfId="8998"/>
    <cellStyle name="T_Book1_2_DT Nam vai_XDCSHT-999" xfId="8999"/>
    <cellStyle name="T_Book1_2_DT NHA KHACH -12" xfId="9000"/>
    <cellStyle name="T_Book1_2_DT NHA KHACH -12_KH 2012 (T3-2013)" xfId="9001"/>
    <cellStyle name="T_Book1_2_DT tieu hoc diem TDC ban Cho 28-02-09" xfId="9002"/>
    <cellStyle name="T_Book1_2_DT tieu hoc diem TDC ban Cho 28-02-09_KH 2012 (T3-2013)" xfId="9003"/>
    <cellStyle name="T_Book1_2_DTTD chieng chan Tham lai 29-9-2009" xfId="9004"/>
    <cellStyle name="T_Book1_2_DTTD chieng chan Tham lai 29-9-2009_KH 2012 (T3-2013)" xfId="9005"/>
    <cellStyle name="T_Book1_2_Du toan nuoc San Thang (GD2)" xfId="9006"/>
    <cellStyle name="T_Book1_2_Du toan nuoc San Thang (GD2)_KH 2012 (T3-2013)" xfId="9007"/>
    <cellStyle name="T_Book1_2_DuToan92009Luong650" xfId="9008"/>
    <cellStyle name="T_Book1_2_DuToan92009Luong650_BC Ke hoạch 2012 9 thang (sua)" xfId="9009"/>
    <cellStyle name="T_Book1_2_DuToan92009Luong650_KH 2012 (T3-2013)" xfId="9010"/>
    <cellStyle name="T_Book1_2_GPMB-TDC TINH 25-7" xfId="9011"/>
    <cellStyle name="T_Book1_2_GVL" xfId="9012"/>
    <cellStyle name="T_Book1_2_GVL_KH 2012 (T3-2013)" xfId="9013"/>
    <cellStyle name="T_Book1_2_GVL_Xay dung KH 2013 (17-7)" xfId="9014"/>
    <cellStyle name="T_Book1_2_GVL_Xay dung KH 2013 (Hung)" xfId="9015"/>
    <cellStyle name="T_Book1_2_HD TT1" xfId="9016"/>
    <cellStyle name="T_Book1_2_HD TT1_KH 2012 (T3-2013)" xfId="9017"/>
    <cellStyle name="T_Book1_2_HD TT1_Xay dung KH 2013 (17-7)" xfId="9018"/>
    <cellStyle name="T_Book1_2_HD TT1_Xay dung KH 2013 (Hung)" xfId="9019"/>
    <cellStyle name="T_Book1_2_Ke hoach 2010 ngay 14.4.10" xfId="9020"/>
    <cellStyle name="T_Book1_2_Ke hoach 2010 ngay 14.4.10_KH 2012 (T3-2013)" xfId="9021"/>
    <cellStyle name="T_Book1_2_Ke hoach 2010 ngay 14.4.10_Xay dung KH 2013 (17-7)" xfId="9022"/>
    <cellStyle name="T_Book1_2_Ke hoach 2010 ngay 14.4.10_Xay dung KH 2013 (Hung)" xfId="9023"/>
    <cellStyle name="T_Book1_2_ke hoach dau thau 30-6-2010" xfId="9024"/>
    <cellStyle name="T_Book1_2_ke hoach dau thau 30-6-2010_KH 2012 (T3-2013)" xfId="9025"/>
    <cellStyle name="T_Book1_2_ke hoach dau thau 30-6-2010_Xay dung KH 2013 (17-7)" xfId="9026"/>
    <cellStyle name="T_Book1_2_ke hoach dau thau 30-6-2010_Xay dung KH 2013 (Hung)" xfId="9027"/>
    <cellStyle name="T_Book1_2_KH 2012 (T3-2013)" xfId="9028"/>
    <cellStyle name="T_Book1_2_KH Von 2012 gui BKH 1" xfId="9029"/>
    <cellStyle name="T_Book1_2_KH Von 2012 gui BKH 1_KH 2012 (T3-2013)" xfId="9030"/>
    <cellStyle name="T_Book1_2_KQXS" xfId="9031"/>
    <cellStyle name="T_Book1_2_Nha lop hoc 8 P" xfId="9032"/>
    <cellStyle name="T_Book1_2_Nha lop hoc 8 P_KH 2012 (T3-2013)" xfId="9033"/>
    <cellStyle name="T_Book1_2_Nha lop hoc 8 P_Xay dung KH 2013 (17-7)" xfId="9034"/>
    <cellStyle name="T_Book1_2_Nha lop hoc 8 P_Xay dung KH 2013 (Hung)" xfId="9035"/>
    <cellStyle name="T_Book1_2_Phan pha do" xfId="9036"/>
    <cellStyle name="T_Book1_2_QĐ 980" xfId="9037"/>
    <cellStyle name="T_Book1_2_QD ke hoach dau thau" xfId="9038"/>
    <cellStyle name="T_Book1_2_QD ke hoach dau thau_KH 2012 (T3-2013)" xfId="9039"/>
    <cellStyle name="T_Book1_2_QD ke hoach dau thau_Xay dung KH 2013 (17-7)" xfId="9040"/>
    <cellStyle name="T_Book1_2_QD ke hoach dau thau_Xay dung KH 2013 (Hung)" xfId="9041"/>
    <cellStyle name="T_Book1_2_Ra soat KH von 2011 (Huy-11-11-11)" xfId="9042"/>
    <cellStyle name="T_Book1_2_Sheet2" xfId="9043"/>
    <cellStyle name="T_Book1_2_Sheet2_KH 2012 (T3-2013)" xfId="9044"/>
    <cellStyle name="T_Book1_2_TH danh muc 08-09 den ngay 30-8-09" xfId="9045"/>
    <cellStyle name="T_Book1_2_THEO DÕI DỰ ÁN.NĂM 2010-2011" xfId="9046"/>
    <cellStyle name="T_Book1_2_Tienluong" xfId="9047"/>
    <cellStyle name="T_Book1_2_Tienluong_KH 2012 (T3-2013)" xfId="9048"/>
    <cellStyle name="T_Book1_2_tinh toan hoang ha" xfId="9049"/>
    <cellStyle name="T_Book1_2_tinh toan hoang ha_KH 2012 (T3-2013)" xfId="9050"/>
    <cellStyle name="T_Book1_2_tinh toan hoang ha_Xay dung KH 2013 (17-7)" xfId="9051"/>
    <cellStyle name="T_Book1_2_tinh toan hoang ha_Xay dung KH 2013 (Hung)" xfId="9052"/>
    <cellStyle name="T_Book1_2_Tong von ĐTPT" xfId="9053"/>
    <cellStyle name="T_Book1_2_Tong von ĐTPT_KH 2012 (T3-2013)" xfId="9054"/>
    <cellStyle name="T_Book1_2_TU VAN THUY LOI THAM  PHE" xfId="9055"/>
    <cellStyle name="T_Book1_2_TU VAN THUY LOI THAM  PHE_KH 2012 (T3-2013)" xfId="9056"/>
    <cellStyle name="T_Book1_2_TU VAN THUY LOI THAM  PHE_Xay dung KH 2013 (17-7)" xfId="9057"/>
    <cellStyle name="T_Book1_2_TU VAN THUY LOI THAM  PHE_Xay dung KH 2013 (Hung)" xfId="9058"/>
    <cellStyle name="T_Book1_2_VB Di den 2013" xfId="9059"/>
    <cellStyle name="T_Book1_2_xac dinh chuyen nguon sang nam 2014 .1" xfId="9060"/>
    <cellStyle name="T_Book1_3" xfId="9061"/>
    <cellStyle name="T_Book1_3_9BC73000" xfId="9062"/>
  </cellStyles>
  <dxfs count="3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0000FF"/>
      </font>
    </dxf>
    <dxf>
      <font>
        <condense val="0"/>
        <extend val="0"/>
        <color rgb="FF0000FF"/>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s>
  <tableStyles count="0" defaultTableStyle="TableStyleMedium2" defaultPivotStyle="PivotStyleLight16"/>
  <colors>
    <mruColors>
      <color rgb="FFFF0000"/>
      <color rgb="FF0000CC"/>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externalLink" Target="externalLinks/externalLink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d---20220909hz\HUONG%20LO\8.%20NAM%202022\3.%20BC%20THANG\3.%20BC%20THANG%20GUI%20UB%20LAY%20SO%20TRUOC%2005\BIEU%20BAO%20CAO%2028-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I.%20TAI%20LIEU%20PHONG%20THQH\Nam%202023\2.%20Ke%20hoach%20dau%20tu%20cong\Hoan%20thien%20KH%20dau%20tu%202024_Trinh%20UBND,%20BKH%20thang%2011\KH%20dau%20tu%202024_trinh%20HDND%20tinh\KH%202024%20KTN%20-%2022-11%20-%20Cop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
      <sheetName val="Kangatang"/>
      <sheetName val="Kangatang_2"/>
      <sheetName val="Kangatang_3"/>
      <sheetName val="Kangatang_4"/>
      <sheetName val="Kangatang_5"/>
      <sheetName val="Kangatang_6"/>
      <sheetName val="Kangatang_7"/>
      <sheetName val="Kangatang_8"/>
      <sheetName val="Kangatang_9"/>
      <sheetName val="Kangatang_10"/>
      <sheetName val="Kangatang_11"/>
      <sheetName val="Kangatang_12"/>
      <sheetName val="Kangatang_13"/>
      <sheetName val="Kangatang_14"/>
      <sheetName val="Kangatang_15"/>
      <sheetName val="Kangatang_16"/>
      <sheetName val="Kangatang_17"/>
      <sheetName val="Kangatang_18"/>
      <sheetName val="Kangatang_19"/>
      <sheetName val="Kangatang_20"/>
      <sheetName val="Kangatang_21"/>
      <sheetName val="Kangatang_22"/>
      <sheetName val="Kangatang_23"/>
      <sheetName val="Kangatang_24"/>
      <sheetName val="Kangatang_25"/>
      <sheetName val="Kangatang_26"/>
      <sheetName val="Kangatang_27"/>
      <sheetName val="Kangatang_28"/>
      <sheetName val="Kangatang_29"/>
      <sheetName val="Kangatang_30"/>
      <sheetName val="Kangatang_31"/>
      <sheetName val="Kangatang_32"/>
      <sheetName val="Kangatang_33"/>
      <sheetName val="Kangatang_34"/>
      <sheetName val="Kangatang_35"/>
      <sheetName val="Kangatang_36"/>
      <sheetName val="Kangatang_37"/>
      <sheetName val="Kangatang_38"/>
      <sheetName val="Kangatang_39"/>
      <sheetName val="Kangatang_40"/>
      <sheetName val="Kangatang_41"/>
      <sheetName val="Kangatang_42"/>
      <sheetName val="Kangatang_43"/>
      <sheetName val="Kangatang_44"/>
      <sheetName val="Kangatang_45"/>
      <sheetName val="Kangatang_46"/>
      <sheetName val="Kangatang_47"/>
      <sheetName val="Kangatang_48"/>
      <sheetName val="Kangatang_49"/>
      <sheetName val="Kangatang_50"/>
      <sheetName val="Kangatang_51"/>
      <sheetName val="Kangatang_52"/>
      <sheetName val="Kangatang_53"/>
      <sheetName val="Kangatang_54"/>
      <sheetName val="Kangatang_55"/>
      <sheetName val="Kangatang_56"/>
      <sheetName val="Kangatang_57"/>
      <sheetName val="Kangatang_58"/>
      <sheetName val="Kangatang_59"/>
      <sheetName val="Kangatang_60"/>
      <sheetName val="Kangatang_61"/>
      <sheetName val="Kangatang_62"/>
      <sheetName val="Kangatang_63"/>
      <sheetName val="Kangatang_64"/>
      <sheetName val="Kangatang_65"/>
      <sheetName val="Kangatang_66"/>
      <sheetName val="Kangatang_67"/>
      <sheetName val="Kangatang_68"/>
      <sheetName val="Kangatang_69"/>
      <sheetName val="Kangatang_70"/>
      <sheetName val="Kangatang_71"/>
      <sheetName val="Kangatang_72"/>
      <sheetName val="Kangatang_73"/>
      <sheetName val="Kangatang_74"/>
      <sheetName val="Kangatang_75"/>
      <sheetName val="Kangatang_76"/>
      <sheetName val="Kangatang_77"/>
      <sheetName val="Kangatang_78"/>
      <sheetName val="Kangatang_79"/>
      <sheetName val="Kangatang_80"/>
      <sheetName val="Kangatang_81"/>
      <sheetName val="Kangatang_82"/>
      <sheetName val="Kangatang_83"/>
      <sheetName val="Kangatang_84"/>
      <sheetName val="Kangatang_85"/>
      <sheetName val="Kangatang_86"/>
      <sheetName val="Kangatang_87"/>
      <sheetName val="Kangatang_88"/>
      <sheetName val="Kangatang_89"/>
      <sheetName val="Kangatang_90"/>
      <sheetName val="Kangatang_91"/>
      <sheetName val="Kangatang_92"/>
      <sheetName val="Kangatang_93"/>
      <sheetName val="Kangatang_94"/>
      <sheetName val="Kangatang_95"/>
      <sheetName val="Kangatang_96"/>
      <sheetName val="Kangatang_97"/>
      <sheetName val="Kangatang_98"/>
      <sheetName val="Kangatang_99"/>
      <sheetName val="Kangatang_100"/>
      <sheetName val="Kangatang_101"/>
      <sheetName val="Kangatang_102"/>
      <sheetName val="Kangatang_103"/>
      <sheetName val="Kangatang_104"/>
      <sheetName val="Kangatang_105"/>
      <sheetName val="Kangatang_106"/>
      <sheetName val="Kangatang_107"/>
      <sheetName val="Kangatang_108"/>
      <sheetName val="Kangatang_109"/>
      <sheetName val="Kangatang_110"/>
      <sheetName val="Kangatang_111"/>
      <sheetName val="Kangatang_112"/>
      <sheetName val="Kangatang_113"/>
      <sheetName val="Kangatang_114"/>
      <sheetName val="Kangatang_115"/>
      <sheetName val="Kangatang_116"/>
      <sheetName val="Kangatang_117"/>
      <sheetName val="Kangatang_118"/>
      <sheetName val="Kangatang_119"/>
      <sheetName val="Kangatang_120"/>
      <sheetName val="Kangatang_121"/>
      <sheetName val="Kangatang_122"/>
      <sheetName val="Kangatang_123"/>
      <sheetName val="Kangatang_124"/>
      <sheetName val="Kangatang_125"/>
      <sheetName val="Kangatang_126"/>
      <sheetName val="Kangatang_127"/>
      <sheetName val="Kangatang_128"/>
      <sheetName val="Kangatang_129"/>
      <sheetName val="Kangatang_130"/>
      <sheetName val="Kangatang_131"/>
      <sheetName val="Kangatang_132"/>
      <sheetName val="Kangatang_133"/>
      <sheetName val="Kangatang_134"/>
      <sheetName val="Kangatang_135"/>
      <sheetName val="Kangatang_136"/>
      <sheetName val="Kangatang_137"/>
      <sheetName val="Kangatang_138"/>
      <sheetName val="Kangatang_139"/>
      <sheetName val="Kangatang_140"/>
      <sheetName val="Kangatang_141"/>
      <sheetName val="Kangatang_142"/>
      <sheetName val="Kangatang_143"/>
      <sheetName val="Kangatang_144"/>
      <sheetName val="Kangatang_145"/>
      <sheetName val="Kangatang_146"/>
      <sheetName val="Kangatang_147"/>
      <sheetName val="Kangatang_148"/>
      <sheetName val="Kangatang_149"/>
      <sheetName val="Kangatang_150"/>
      <sheetName val="Kangatang_151"/>
      <sheetName val="Kangatang_152"/>
      <sheetName val="Kangatang_153"/>
      <sheetName val="2021"/>
      <sheetName val="Sheet2"/>
      <sheetName val="202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row r="61">
          <cell r="AW61">
            <v>200.92769999999999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 05 chi tiết DA ĐT."/>
      <sheetName val="PL 1 TH"/>
      <sheetName val="PL 2 THPB MTQG"/>
      <sheetName val="PL 3 PB DATP"/>
      <sheetName val="PL 4DA Cấp tỉnh"/>
      <sheetName val="PL 05_ODA"/>
      <sheetName val="PL 06 PA phân bổ"/>
      <sheetName val="PL 06 DA cấp huyện"/>
    </sheetNames>
    <sheetDataSet>
      <sheetData sheetId="0"/>
      <sheetData sheetId="1"/>
      <sheetData sheetId="2"/>
      <sheetData sheetId="3">
        <row r="8">
          <cell r="H8">
            <v>3316</v>
          </cell>
        </row>
        <row r="9">
          <cell r="H9">
            <v>22369</v>
          </cell>
        </row>
        <row r="11">
          <cell r="H11">
            <v>23198</v>
          </cell>
        </row>
        <row r="12">
          <cell r="H12">
            <v>3316</v>
          </cell>
        </row>
        <row r="13">
          <cell r="H13">
            <v>3316</v>
          </cell>
        </row>
        <row r="14">
          <cell r="H14">
            <v>2487</v>
          </cell>
        </row>
        <row r="15">
          <cell r="H15">
            <v>2487</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6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6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6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7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
  <sheetViews>
    <sheetView workbookViewId="0"/>
  </sheetViews>
  <sheetFormatPr defaultRowHeight="1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
  <sheetViews>
    <sheetView workbookViewId="0"/>
  </sheetViews>
  <sheetFormatPr defaultRowHeight="1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
  <sheetViews>
    <sheetView workbookViewId="0"/>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
  <sheetViews>
    <sheetView workbookViewId="0"/>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
  <sheetViews>
    <sheetView workbookViewId="0"/>
  </sheetViews>
  <sheetFormatPr defaultRowHeight="1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
  <sheetViews>
    <sheetView workbookViewId="0"/>
  </sheetViews>
  <sheetFormatPr defaultRowHeight="1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
  <sheetViews>
    <sheetView workbookViewId="0"/>
  </sheetViews>
  <sheetFormatPr defaultRowHeight="1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AA99"/>
  <sheetViews>
    <sheetView workbookViewId="0">
      <pane xSplit="2" ySplit="7" topLeftCell="C59" activePane="bottomRight" state="frozen"/>
      <selection pane="topRight" activeCell="C1" sqref="C1"/>
      <selection pane="bottomLeft" activeCell="A8" sqref="A8"/>
      <selection pane="bottomRight" activeCell="G61" sqref="G61"/>
    </sheetView>
  </sheetViews>
  <sheetFormatPr defaultColWidth="9.140625" defaultRowHeight="15.75"/>
  <cols>
    <col min="1" max="1" width="5" style="1" customWidth="1"/>
    <col min="2" max="2" width="42.42578125" style="1" customWidth="1"/>
    <col min="3" max="3" width="11.85546875" style="82" customWidth="1"/>
    <col min="4" max="4" width="9.28515625" style="82" customWidth="1"/>
    <col min="5" max="5" width="12.28515625" style="82" customWidth="1"/>
    <col min="6" max="6" width="13.5703125" style="80" customWidth="1"/>
    <col min="7" max="7" width="9.28515625" style="80" bestFit="1" customWidth="1"/>
    <col min="8" max="8" width="11.28515625" style="199" customWidth="1"/>
    <col min="9" max="9" width="7.85546875" style="80" customWidth="1"/>
    <col min="10" max="10" width="19.85546875" style="115" customWidth="1"/>
    <col min="11" max="11" width="8.28515625" style="116" customWidth="1"/>
    <col min="12" max="12" width="9.42578125" style="116" customWidth="1"/>
    <col min="13" max="13" width="13.28515625" style="80" bestFit="1" customWidth="1"/>
    <col min="14" max="22" width="0" style="1" hidden="1" customWidth="1"/>
    <col min="23" max="23" width="10.5703125" style="220" customWidth="1"/>
    <col min="24" max="24" width="9.28515625" style="1" bestFit="1" customWidth="1"/>
    <col min="25" max="25" width="9.140625" style="1"/>
    <col min="26" max="26" width="9.28515625" style="1" bestFit="1" customWidth="1"/>
    <col min="27" max="27" width="11.85546875" style="1" bestFit="1" customWidth="1"/>
    <col min="28" max="16384" width="9.140625" style="1"/>
  </cols>
  <sheetData>
    <row r="2" spans="1:27" ht="19.5">
      <c r="A2" s="906" t="s">
        <v>203</v>
      </c>
      <c r="B2" s="906"/>
      <c r="C2" s="906"/>
      <c r="D2" s="906"/>
      <c r="E2" s="906"/>
      <c r="F2" s="906"/>
      <c r="G2" s="906"/>
      <c r="H2" s="906"/>
      <c r="I2" s="906"/>
      <c r="J2" s="906"/>
      <c r="K2" s="79"/>
      <c r="L2" s="79"/>
    </row>
    <row r="3" spans="1:27" ht="18.75">
      <c r="A3" s="907" t="s">
        <v>204</v>
      </c>
      <c r="B3" s="907"/>
      <c r="C3" s="907"/>
      <c r="D3" s="907"/>
      <c r="E3" s="907"/>
      <c r="F3" s="907"/>
      <c r="G3" s="907"/>
      <c r="H3" s="907"/>
      <c r="I3" s="907"/>
      <c r="J3" s="907"/>
      <c r="K3" s="81"/>
      <c r="L3" s="81"/>
    </row>
    <row r="4" spans="1:27" ht="18.75" customHeight="1">
      <c r="H4" s="908" t="s">
        <v>71</v>
      </c>
      <c r="I4" s="908"/>
      <c r="J4" s="908"/>
      <c r="K4" s="83"/>
      <c r="L4" s="83"/>
    </row>
    <row r="5" spans="1:27" s="2" customFormat="1" ht="24" customHeight="1">
      <c r="A5" s="915" t="s">
        <v>0</v>
      </c>
      <c r="B5" s="915" t="s">
        <v>1</v>
      </c>
      <c r="C5" s="910" t="s">
        <v>2</v>
      </c>
      <c r="D5" s="910"/>
      <c r="E5" s="910" t="s">
        <v>5</v>
      </c>
      <c r="F5" s="909" t="s">
        <v>6</v>
      </c>
      <c r="G5" s="909"/>
      <c r="H5" s="909"/>
      <c r="I5" s="909" t="s">
        <v>196</v>
      </c>
      <c r="J5" s="910" t="s">
        <v>10</v>
      </c>
      <c r="K5" s="914" t="s">
        <v>90</v>
      </c>
      <c r="L5" s="84"/>
      <c r="M5" s="912" t="s">
        <v>73</v>
      </c>
      <c r="W5" s="235"/>
    </row>
    <row r="6" spans="1:27" s="2" customFormat="1" ht="30" customHeight="1">
      <c r="A6" s="915"/>
      <c r="B6" s="915"/>
      <c r="C6" s="910" t="s">
        <v>3</v>
      </c>
      <c r="D6" s="910" t="s">
        <v>4</v>
      </c>
      <c r="E6" s="910"/>
      <c r="F6" s="909" t="s">
        <v>7</v>
      </c>
      <c r="G6" s="909"/>
      <c r="H6" s="911" t="s">
        <v>9</v>
      </c>
      <c r="I6" s="909"/>
      <c r="J6" s="910"/>
      <c r="K6" s="914"/>
      <c r="L6" s="84"/>
      <c r="M6" s="912"/>
      <c r="N6" s="913" t="s">
        <v>74</v>
      </c>
      <c r="O6" s="913"/>
      <c r="P6" s="913"/>
      <c r="Q6" s="913"/>
      <c r="R6" s="913"/>
      <c r="S6" s="913"/>
      <c r="T6" s="913"/>
      <c r="U6" s="913"/>
      <c r="V6" s="913"/>
      <c r="W6" s="913"/>
      <c r="X6" s="913"/>
      <c r="Y6" s="913"/>
      <c r="Z6" s="913"/>
    </row>
    <row r="7" spans="1:27" s="2" customFormat="1" ht="59.25" customHeight="1">
      <c r="A7" s="915"/>
      <c r="B7" s="915"/>
      <c r="C7" s="910"/>
      <c r="D7" s="910"/>
      <c r="E7" s="910"/>
      <c r="F7" s="85" t="s">
        <v>99</v>
      </c>
      <c r="G7" s="20" t="s">
        <v>8</v>
      </c>
      <c r="H7" s="911"/>
      <c r="I7" s="909"/>
      <c r="J7" s="910"/>
      <c r="K7" s="914"/>
      <c r="L7" s="84"/>
      <c r="M7" s="912"/>
      <c r="N7" s="20" t="s">
        <v>75</v>
      </c>
      <c r="O7" s="20" t="s">
        <v>76</v>
      </c>
      <c r="P7" s="20" t="s">
        <v>77</v>
      </c>
      <c r="Q7" s="20" t="s">
        <v>78</v>
      </c>
      <c r="R7" s="20" t="s">
        <v>79</v>
      </c>
      <c r="S7" s="20" t="s">
        <v>80</v>
      </c>
      <c r="T7" s="20" t="s">
        <v>81</v>
      </c>
      <c r="U7" s="20" t="s">
        <v>82</v>
      </c>
      <c r="V7" s="20" t="s">
        <v>83</v>
      </c>
      <c r="W7" s="236" t="s">
        <v>84</v>
      </c>
      <c r="X7" s="20" t="s">
        <v>85</v>
      </c>
      <c r="Y7" s="20" t="s">
        <v>86</v>
      </c>
      <c r="Z7" s="20" t="s">
        <v>87</v>
      </c>
    </row>
    <row r="8" spans="1:27" ht="27" customHeight="1">
      <c r="A8" s="16"/>
      <c r="B8" s="17" t="s">
        <v>70</v>
      </c>
      <c r="C8" s="49"/>
      <c r="D8" s="86">
        <f>+D9+D20+D53+E93</f>
        <v>468345</v>
      </c>
      <c r="E8" s="86">
        <f>+E9+E20+E53+E93</f>
        <v>162231.81700000001</v>
      </c>
      <c r="F8" s="86">
        <f t="shared" ref="F8:G8" si="0">+F9+F20+F53+F93</f>
        <v>206585.088773</v>
      </c>
      <c r="G8" s="86">
        <f t="shared" si="0"/>
        <v>98884.954000000012</v>
      </c>
      <c r="H8" s="86">
        <f>+H9+H20+H53+H93</f>
        <v>156887.74247299999</v>
      </c>
      <c r="I8" s="160">
        <f>+H8/E8*100</f>
        <v>96.70590231569679</v>
      </c>
      <c r="J8" s="87"/>
      <c r="K8" s="88"/>
      <c r="L8" s="88"/>
      <c r="M8" s="89">
        <f>+H8/E8</f>
        <v>0.9670590231569679</v>
      </c>
      <c r="N8" s="21">
        <f t="shared" ref="N8:Z8" si="1">+N9+N20</f>
        <v>1972</v>
      </c>
      <c r="O8" s="21">
        <f t="shared" si="1"/>
        <v>17313.32</v>
      </c>
      <c r="P8" s="21">
        <f t="shared" si="1"/>
        <v>29383.102999999999</v>
      </c>
      <c r="Q8" s="21">
        <f t="shared" si="1"/>
        <v>3115</v>
      </c>
      <c r="R8" s="21">
        <f t="shared" si="1"/>
        <v>7302</v>
      </c>
      <c r="S8" s="21">
        <f t="shared" si="1"/>
        <v>20946</v>
      </c>
      <c r="T8" s="21">
        <f t="shared" si="1"/>
        <v>0</v>
      </c>
      <c r="U8" s="21">
        <f t="shared" si="1"/>
        <v>8177</v>
      </c>
      <c r="V8" s="21">
        <f t="shared" si="1"/>
        <v>5260</v>
      </c>
      <c r="W8" s="237">
        <f>+W9+W20</f>
        <v>16816.863999999998</v>
      </c>
      <c r="X8" s="21">
        <f t="shared" si="1"/>
        <v>20934.300999999999</v>
      </c>
      <c r="Y8" s="21">
        <f t="shared" si="1"/>
        <v>0</v>
      </c>
      <c r="Z8" s="21">
        <f t="shared" si="1"/>
        <v>130904.95699999999</v>
      </c>
    </row>
    <row r="9" spans="1:27" ht="27" customHeight="1">
      <c r="A9" s="3" t="s">
        <v>11</v>
      </c>
      <c r="B9" s="4" t="s">
        <v>12</v>
      </c>
      <c r="C9" s="50"/>
      <c r="D9" s="90">
        <f>+D10</f>
        <v>283500</v>
      </c>
      <c r="E9" s="90">
        <f t="shared" ref="E9:H9" si="2">+E10</f>
        <v>79698.171000000002</v>
      </c>
      <c r="F9" s="91">
        <f>+F10</f>
        <v>134621.50577300001</v>
      </c>
      <c r="G9" s="91">
        <f t="shared" ref="G9" si="3">+G10</f>
        <v>29921.370999999999</v>
      </c>
      <c r="H9" s="90">
        <f t="shared" si="2"/>
        <v>79698.134772999998</v>
      </c>
      <c r="I9" s="161">
        <f t="shared" ref="I9:I73" si="4">+H9/E9*100</f>
        <v>99.999954544753606</v>
      </c>
      <c r="J9" s="53"/>
      <c r="K9" s="88"/>
      <c r="L9" s="88"/>
      <c r="M9" s="89">
        <f>+H9/E9</f>
        <v>0.999999545447536</v>
      </c>
      <c r="N9" s="22">
        <f t="shared" ref="N9:Z9" si="5">+N10</f>
        <v>412</v>
      </c>
      <c r="O9" s="22">
        <f t="shared" si="5"/>
        <v>13102.32</v>
      </c>
      <c r="P9" s="22">
        <f t="shared" si="5"/>
        <v>23683</v>
      </c>
      <c r="Q9" s="22">
        <f t="shared" si="5"/>
        <v>2669</v>
      </c>
      <c r="R9" s="22">
        <f t="shared" si="5"/>
        <v>5782</v>
      </c>
      <c r="S9" s="22">
        <f t="shared" si="5"/>
        <v>18495</v>
      </c>
      <c r="T9" s="22">
        <f t="shared" si="5"/>
        <v>0</v>
      </c>
      <c r="U9" s="22">
        <f t="shared" si="5"/>
        <v>4000</v>
      </c>
      <c r="V9" s="22">
        <f t="shared" si="5"/>
        <v>4260</v>
      </c>
      <c r="W9" s="238">
        <f t="shared" si="5"/>
        <v>12882.378999999999</v>
      </c>
      <c r="X9" s="22">
        <f t="shared" si="5"/>
        <v>20934.300999999999</v>
      </c>
      <c r="Y9" s="22">
        <f t="shared" si="5"/>
        <v>0</v>
      </c>
      <c r="Z9" s="22">
        <f t="shared" si="5"/>
        <v>106220</v>
      </c>
    </row>
    <row r="10" spans="1:27" ht="19.5" customHeight="1">
      <c r="A10" s="3" t="s">
        <v>13</v>
      </c>
      <c r="B10" s="4" t="s">
        <v>14</v>
      </c>
      <c r="C10" s="50"/>
      <c r="D10" s="90">
        <f>D11+D18</f>
        <v>283500</v>
      </c>
      <c r="E10" s="90">
        <f>E11+E18</f>
        <v>79698.171000000002</v>
      </c>
      <c r="F10" s="91">
        <f t="shared" ref="F10" si="6">F11+F18</f>
        <v>134621.50577300001</v>
      </c>
      <c r="G10" s="91">
        <f t="shared" ref="G10" si="7">G11+G18</f>
        <v>29921.370999999999</v>
      </c>
      <c r="H10" s="90">
        <f t="shared" ref="H10" si="8">H11+H18</f>
        <v>79698.134772999998</v>
      </c>
      <c r="I10" s="161">
        <f t="shared" si="4"/>
        <v>99.999954544753606</v>
      </c>
      <c r="J10" s="53"/>
      <c r="K10" s="88"/>
      <c r="L10" s="88"/>
      <c r="M10" s="89">
        <f t="shared" ref="M10:M27" si="9">+H10/E10</f>
        <v>0.999999545447536</v>
      </c>
      <c r="N10" s="22">
        <f t="shared" ref="N10:Y10" si="10">+N11+N18</f>
        <v>412</v>
      </c>
      <c r="O10" s="22">
        <f t="shared" si="10"/>
        <v>13102.32</v>
      </c>
      <c r="P10" s="22">
        <f t="shared" si="10"/>
        <v>23683</v>
      </c>
      <c r="Q10" s="22">
        <f t="shared" si="10"/>
        <v>2669</v>
      </c>
      <c r="R10" s="22">
        <f t="shared" si="10"/>
        <v>5782</v>
      </c>
      <c r="S10" s="22">
        <f t="shared" si="10"/>
        <v>18495</v>
      </c>
      <c r="T10" s="22">
        <f t="shared" si="10"/>
        <v>0</v>
      </c>
      <c r="U10" s="22">
        <f t="shared" si="10"/>
        <v>4000</v>
      </c>
      <c r="V10" s="22">
        <f t="shared" si="10"/>
        <v>4260</v>
      </c>
      <c r="W10" s="238">
        <f t="shared" si="10"/>
        <v>12882.378999999999</v>
      </c>
      <c r="X10" s="22">
        <f t="shared" si="10"/>
        <v>20934.300999999999</v>
      </c>
      <c r="Y10" s="22">
        <f t="shared" si="10"/>
        <v>0</v>
      </c>
      <c r="Z10" s="22">
        <f>+Z11+Z18</f>
        <v>106220</v>
      </c>
    </row>
    <row r="11" spans="1:27" ht="27.75" customHeight="1">
      <c r="A11" s="5" t="s">
        <v>19</v>
      </c>
      <c r="B11" s="6" t="s">
        <v>20</v>
      </c>
      <c r="C11" s="51"/>
      <c r="D11" s="93">
        <f>SUM(D12:D17)</f>
        <v>263500</v>
      </c>
      <c r="E11" s="93">
        <f>SUM(E12:E17)</f>
        <v>76698.171000000002</v>
      </c>
      <c r="F11" s="93">
        <f>SUM(F12:F17)</f>
        <v>133639.283773</v>
      </c>
      <c r="G11" s="93">
        <f t="shared" ref="G11:H11" si="11">SUM(G12:G17)</f>
        <v>28939.148999999998</v>
      </c>
      <c r="H11" s="93">
        <f t="shared" si="11"/>
        <v>76698.134772999998</v>
      </c>
      <c r="I11" s="161">
        <f t="shared" si="4"/>
        <v>99.999952766800646</v>
      </c>
      <c r="J11" s="53"/>
      <c r="K11" s="206"/>
      <c r="L11" s="88"/>
      <c r="M11" s="89">
        <f t="shared" si="9"/>
        <v>0.99999952766800648</v>
      </c>
      <c r="N11" s="10">
        <f t="shared" ref="N11:Z11" si="12">SUM(N12:N16)</f>
        <v>412</v>
      </c>
      <c r="O11" s="10">
        <f t="shared" si="12"/>
        <v>10102.32</v>
      </c>
      <c r="P11" s="10">
        <f t="shared" si="12"/>
        <v>23683</v>
      </c>
      <c r="Q11" s="10">
        <f t="shared" si="12"/>
        <v>2669</v>
      </c>
      <c r="R11" s="10">
        <f t="shared" si="12"/>
        <v>5782</v>
      </c>
      <c r="S11" s="10">
        <f t="shared" si="12"/>
        <v>18495</v>
      </c>
      <c r="T11" s="10">
        <f t="shared" si="12"/>
        <v>0</v>
      </c>
      <c r="U11" s="10">
        <f t="shared" si="12"/>
        <v>4000</v>
      </c>
      <c r="V11" s="10">
        <f t="shared" si="12"/>
        <v>4260</v>
      </c>
      <c r="W11" s="239">
        <f t="shared" si="12"/>
        <v>12882.378999999999</v>
      </c>
      <c r="X11" s="10">
        <f t="shared" si="12"/>
        <v>20934.300999999999</v>
      </c>
      <c r="Y11" s="10">
        <f t="shared" si="12"/>
        <v>0</v>
      </c>
      <c r="Z11" s="10">
        <f t="shared" si="12"/>
        <v>103220</v>
      </c>
    </row>
    <row r="12" spans="1:27" s="37" customFormat="1" ht="54" customHeight="1">
      <c r="A12" s="31" t="s">
        <v>15</v>
      </c>
      <c r="B12" s="32" t="s">
        <v>21</v>
      </c>
      <c r="C12" s="11" t="s">
        <v>41</v>
      </c>
      <c r="D12" s="95">
        <v>14000</v>
      </c>
      <c r="E12" s="96">
        <f>3720-21.829</f>
        <v>3698.1709999999998</v>
      </c>
      <c r="F12" s="95">
        <v>13578.134773</v>
      </c>
      <c r="G12" s="96">
        <v>1200</v>
      </c>
      <c r="H12" s="97">
        <v>3698.1347730000002</v>
      </c>
      <c r="I12" s="161">
        <f t="shared" si="4"/>
        <v>99.999020407655578</v>
      </c>
      <c r="J12" s="140" t="s">
        <v>100</v>
      </c>
      <c r="K12" s="33"/>
      <c r="L12" s="205"/>
      <c r="M12" s="99">
        <f t="shared" si="9"/>
        <v>0.99999020407655581</v>
      </c>
      <c r="N12" s="34">
        <v>412</v>
      </c>
      <c r="O12" s="30">
        <f>503-412</f>
        <v>91</v>
      </c>
      <c r="P12" s="30">
        <v>1000</v>
      </c>
      <c r="Q12" s="30">
        <v>1422</v>
      </c>
      <c r="R12" s="35"/>
      <c r="S12" s="36">
        <v>795</v>
      </c>
      <c r="T12" s="35"/>
      <c r="U12" s="35"/>
      <c r="V12" s="35"/>
      <c r="W12" s="46"/>
      <c r="X12" s="35"/>
      <c r="Y12" s="35"/>
      <c r="Z12" s="30">
        <f>+SUM(N12:Y12)</f>
        <v>3720</v>
      </c>
      <c r="AA12" s="37">
        <f>SUM(N12:W12)</f>
        <v>3720</v>
      </c>
    </row>
    <row r="13" spans="1:27" s="182" customFormat="1" ht="39" customHeight="1">
      <c r="A13" s="201">
        <v>2</v>
      </c>
      <c r="B13" s="159" t="s">
        <v>22</v>
      </c>
      <c r="C13" s="207" t="s">
        <v>42</v>
      </c>
      <c r="D13" s="208">
        <v>115000</v>
      </c>
      <c r="E13" s="208">
        <v>22000</v>
      </c>
      <c r="F13" s="208">
        <f>67200+G13</f>
        <v>72387.620999999999</v>
      </c>
      <c r="G13" s="208">
        <v>5187.6209999999992</v>
      </c>
      <c r="H13" s="208">
        <f>+E13</f>
        <v>22000</v>
      </c>
      <c r="I13" s="209">
        <f t="shared" si="4"/>
        <v>100</v>
      </c>
      <c r="J13" s="201" t="s">
        <v>100</v>
      </c>
      <c r="K13" s="177">
        <f>+F13/D13</f>
        <v>0.62945757391304347</v>
      </c>
      <c r="L13" s="210">
        <f>+H13-W13</f>
        <v>17617.620999999999</v>
      </c>
      <c r="M13" s="178">
        <f t="shared" si="9"/>
        <v>1</v>
      </c>
      <c r="O13" s="182">
        <v>5828</v>
      </c>
      <c r="P13" s="182">
        <v>5683</v>
      </c>
      <c r="Q13" s="182">
        <v>1247</v>
      </c>
      <c r="R13" s="182">
        <v>782</v>
      </c>
      <c r="S13" s="182">
        <v>200</v>
      </c>
      <c r="U13" s="182">
        <v>4000</v>
      </c>
      <c r="V13" s="182">
        <v>4260</v>
      </c>
      <c r="W13" s="219">
        <v>4382.3789999999999</v>
      </c>
      <c r="X13" s="182">
        <f>+H13-W13</f>
        <v>17617.620999999999</v>
      </c>
      <c r="Z13" s="182">
        <f t="shared" ref="Z13:Z16" si="13">+SUM(N13:Y13)</f>
        <v>44000</v>
      </c>
      <c r="AA13" s="182">
        <f t="shared" ref="AA13:AA77" si="14">SUM(N13:W13)</f>
        <v>26382.379000000001</v>
      </c>
    </row>
    <row r="14" spans="1:27" s="37" customFormat="1" ht="36" customHeight="1">
      <c r="A14" s="31">
        <v>3</v>
      </c>
      <c r="B14" s="32" t="s">
        <v>23</v>
      </c>
      <c r="C14" s="11" t="s">
        <v>43</v>
      </c>
      <c r="D14" s="95">
        <v>30000</v>
      </c>
      <c r="E14" s="101">
        <v>8500</v>
      </c>
      <c r="F14" s="105">
        <v>29500</v>
      </c>
      <c r="G14" s="97">
        <v>8300</v>
      </c>
      <c r="H14" s="96">
        <f>+E14</f>
        <v>8500</v>
      </c>
      <c r="I14" s="161">
        <f>+H14/E14*100</f>
        <v>100</v>
      </c>
      <c r="J14" s="53" t="s">
        <v>100</v>
      </c>
      <c r="K14" s="68">
        <f>+F14/D14</f>
        <v>0.98333333333333328</v>
      </c>
      <c r="L14" s="96">
        <f>+E14-H14</f>
        <v>0</v>
      </c>
      <c r="M14" s="99">
        <f t="shared" si="9"/>
        <v>1</v>
      </c>
      <c r="N14" s="30"/>
      <c r="O14" s="30">
        <f>183.32</f>
        <v>183.32</v>
      </c>
      <c r="P14" s="30"/>
      <c r="Q14" s="30"/>
      <c r="R14" s="30">
        <v>5000</v>
      </c>
      <c r="S14" s="30"/>
      <c r="T14" s="30"/>
      <c r="U14" s="30"/>
      <c r="V14" s="30"/>
      <c r="W14" s="240">
        <v>7312.473</v>
      </c>
      <c r="X14" s="30">
        <v>3316.6800000000003</v>
      </c>
      <c r="Y14" s="30"/>
      <c r="Z14" s="30">
        <f t="shared" si="13"/>
        <v>15812.473</v>
      </c>
      <c r="AA14" s="37">
        <f t="shared" si="14"/>
        <v>12495.793</v>
      </c>
    </row>
    <row r="15" spans="1:27" s="37" customFormat="1" ht="49.5" customHeight="1">
      <c r="A15" s="7">
        <v>4</v>
      </c>
      <c r="B15" s="8" t="s">
        <v>26</v>
      </c>
      <c r="C15" s="52" t="s">
        <v>44</v>
      </c>
      <c r="D15" s="95">
        <v>20000</v>
      </c>
      <c r="E15" s="102">
        <v>6500</v>
      </c>
      <c r="F15" s="95">
        <f>660+G15</f>
        <v>2160</v>
      </c>
      <c r="G15" s="96">
        <v>1500</v>
      </c>
      <c r="H15" s="103">
        <v>6500</v>
      </c>
      <c r="I15" s="161">
        <f t="shared" si="4"/>
        <v>100</v>
      </c>
      <c r="J15" s="140" t="s">
        <v>100</v>
      </c>
      <c r="K15" s="33">
        <f>+F15/D15</f>
        <v>0.108</v>
      </c>
      <c r="L15" s="96">
        <f>+E15-H15</f>
        <v>0</v>
      </c>
      <c r="M15" s="99">
        <f t="shared" si="9"/>
        <v>1</v>
      </c>
      <c r="N15" s="35"/>
      <c r="O15" s="35"/>
      <c r="P15" s="35"/>
      <c r="Q15" s="35"/>
      <c r="R15" s="36"/>
      <c r="S15" s="30">
        <v>6500</v>
      </c>
      <c r="T15" s="35"/>
      <c r="U15" s="35"/>
      <c r="V15" s="35"/>
      <c r="W15" s="187">
        <f>+H14-W14</f>
        <v>1187.527</v>
      </c>
      <c r="X15" s="35"/>
      <c r="Y15" s="35"/>
      <c r="Z15" s="30">
        <f t="shared" si="13"/>
        <v>7687.527</v>
      </c>
      <c r="AA15" s="37">
        <f>SUM(N15:W15)</f>
        <v>7687.527</v>
      </c>
    </row>
    <row r="16" spans="1:27" s="37" customFormat="1" ht="51.75" customHeight="1">
      <c r="A16" s="7">
        <v>5</v>
      </c>
      <c r="B16" s="8" t="s">
        <v>27</v>
      </c>
      <c r="C16" s="52" t="s">
        <v>45</v>
      </c>
      <c r="D16" s="95">
        <v>80000</v>
      </c>
      <c r="E16" s="102">
        <v>32000</v>
      </c>
      <c r="F16" s="95">
        <f>3000+G16</f>
        <v>12013.528</v>
      </c>
      <c r="G16" s="96">
        <v>9013.5280000000002</v>
      </c>
      <c r="H16" s="13">
        <f>+E16</f>
        <v>32000</v>
      </c>
      <c r="I16" s="161">
        <f t="shared" si="4"/>
        <v>100</v>
      </c>
      <c r="J16" s="53" t="s">
        <v>100</v>
      </c>
      <c r="K16" s="33">
        <f>+F16/D16</f>
        <v>0.1501691</v>
      </c>
      <c r="L16" s="189">
        <f>+E16-H16</f>
        <v>0</v>
      </c>
      <c r="M16" s="99">
        <f t="shared" si="9"/>
        <v>1</v>
      </c>
      <c r="N16" s="35"/>
      <c r="O16" s="9">
        <v>4000</v>
      </c>
      <c r="P16" s="9">
        <v>17000</v>
      </c>
      <c r="Q16" s="9"/>
      <c r="R16" s="9"/>
      <c r="S16" s="9">
        <v>11000</v>
      </c>
      <c r="T16" s="35"/>
      <c r="U16" s="35"/>
      <c r="V16" s="35"/>
      <c r="W16" s="187" t="s">
        <v>202</v>
      </c>
      <c r="X16" s="35"/>
      <c r="Y16" s="35"/>
      <c r="Z16" s="30">
        <f t="shared" si="13"/>
        <v>32000</v>
      </c>
      <c r="AA16" s="37">
        <f t="shared" si="14"/>
        <v>32000</v>
      </c>
    </row>
    <row r="17" spans="1:27" s="182" customFormat="1" ht="51.75" customHeight="1">
      <c r="A17" s="171">
        <v>6</v>
      </c>
      <c r="B17" s="172" t="s">
        <v>197</v>
      </c>
      <c r="C17" s="163" t="s">
        <v>198</v>
      </c>
      <c r="D17" s="173">
        <v>4500</v>
      </c>
      <c r="E17" s="174">
        <v>4000</v>
      </c>
      <c r="F17" s="173">
        <f>262+G17</f>
        <v>4000</v>
      </c>
      <c r="G17" s="175">
        <f>+H17-262</f>
        <v>3738</v>
      </c>
      <c r="H17" s="174">
        <f>+E17</f>
        <v>4000</v>
      </c>
      <c r="I17" s="176">
        <f t="shared" si="4"/>
        <v>100</v>
      </c>
      <c r="J17" s="163"/>
      <c r="K17" s="177"/>
      <c r="L17" s="96">
        <f>+E17-H17</f>
        <v>0</v>
      </c>
      <c r="M17" s="234">
        <f>+H16-22523.737-462.735</f>
        <v>9013.5279999999984</v>
      </c>
      <c r="N17" s="179"/>
      <c r="O17" s="180"/>
      <c r="P17" s="180"/>
      <c r="Q17" s="180"/>
      <c r="R17" s="180"/>
      <c r="S17" s="180"/>
      <c r="T17" s="179"/>
      <c r="U17" s="179"/>
      <c r="V17" s="179"/>
      <c r="W17" s="215">
        <v>1032.58</v>
      </c>
      <c r="X17" s="184">
        <f>+H17-W17</f>
        <v>2967.42</v>
      </c>
      <c r="Y17" s="179"/>
      <c r="Z17" s="181"/>
    </row>
    <row r="18" spans="1:27" s="37" customFormat="1" ht="24" customHeight="1">
      <c r="A18" s="5" t="s">
        <v>24</v>
      </c>
      <c r="B18" s="6" t="s">
        <v>25</v>
      </c>
      <c r="C18" s="51"/>
      <c r="D18" s="93">
        <f>+D19</f>
        <v>20000</v>
      </c>
      <c r="E18" s="93">
        <f t="shared" ref="E18:G18" si="15">+E19</f>
        <v>3000</v>
      </c>
      <c r="F18" s="94">
        <f t="shared" si="15"/>
        <v>982.22199999999998</v>
      </c>
      <c r="G18" s="94">
        <f t="shared" si="15"/>
        <v>982.22199999999998</v>
      </c>
      <c r="H18" s="93">
        <f t="shared" ref="H18" si="16">+H19</f>
        <v>3000</v>
      </c>
      <c r="I18" s="161">
        <f t="shared" si="4"/>
        <v>100</v>
      </c>
      <c r="J18" s="53"/>
      <c r="K18" s="33">
        <f t="shared" ref="K18:K81" si="17">+F18/D18</f>
        <v>4.9111099999999998E-2</v>
      </c>
      <c r="L18" s="33"/>
      <c r="M18" s="99">
        <f t="shared" si="9"/>
        <v>1</v>
      </c>
      <c r="N18" s="10">
        <f t="shared" ref="N18:Z18" si="18">+N19</f>
        <v>0</v>
      </c>
      <c r="O18" s="10">
        <f t="shared" si="18"/>
        <v>3000</v>
      </c>
      <c r="P18" s="10">
        <f t="shared" si="18"/>
        <v>0</v>
      </c>
      <c r="Q18" s="10">
        <f t="shared" si="18"/>
        <v>0</v>
      </c>
      <c r="R18" s="10">
        <f t="shared" si="18"/>
        <v>0</v>
      </c>
      <c r="S18" s="10">
        <f t="shared" si="18"/>
        <v>0</v>
      </c>
      <c r="T18" s="10">
        <f t="shared" si="18"/>
        <v>0</v>
      </c>
      <c r="U18" s="10">
        <f t="shared" si="18"/>
        <v>0</v>
      </c>
      <c r="V18" s="10">
        <f t="shared" si="18"/>
        <v>0</v>
      </c>
      <c r="W18" s="239">
        <f t="shared" si="18"/>
        <v>0</v>
      </c>
      <c r="X18" s="10">
        <f t="shared" si="18"/>
        <v>0</v>
      </c>
      <c r="Y18" s="10">
        <f t="shared" si="18"/>
        <v>0</v>
      </c>
      <c r="Z18" s="10">
        <f t="shared" si="18"/>
        <v>3000</v>
      </c>
      <c r="AA18" s="37">
        <f t="shared" si="14"/>
        <v>3000</v>
      </c>
    </row>
    <row r="19" spans="1:27" s="37" customFormat="1" ht="40.5" customHeight="1">
      <c r="A19" s="31">
        <v>1</v>
      </c>
      <c r="B19" s="32" t="s">
        <v>56</v>
      </c>
      <c r="C19" s="11" t="s">
        <v>64</v>
      </c>
      <c r="D19" s="95">
        <v>20000</v>
      </c>
      <c r="E19" s="96">
        <v>3000</v>
      </c>
      <c r="F19" s="104">
        <f>626.122+(11870*0.03)</f>
        <v>982.22199999999998</v>
      </c>
      <c r="G19" s="104">
        <f>+F19</f>
        <v>982.22199999999998</v>
      </c>
      <c r="H19" s="96">
        <v>3000</v>
      </c>
      <c r="I19" s="161">
        <f t="shared" si="4"/>
        <v>100</v>
      </c>
      <c r="J19" s="53" t="s">
        <v>100</v>
      </c>
      <c r="K19" s="33">
        <f>+F19/D19</f>
        <v>4.9111099999999998E-2</v>
      </c>
      <c r="L19" s="33"/>
      <c r="M19" s="99">
        <f t="shared" si="9"/>
        <v>1</v>
      </c>
      <c r="N19" s="38"/>
      <c r="O19" s="38">
        <v>3000</v>
      </c>
      <c r="P19" s="39"/>
      <c r="Q19" s="39"/>
      <c r="R19" s="39"/>
      <c r="S19" s="39"/>
      <c r="T19" s="39"/>
      <c r="U19" s="39"/>
      <c r="V19" s="39"/>
      <c r="W19" s="241"/>
      <c r="X19" s="39"/>
      <c r="Y19" s="39"/>
      <c r="Z19" s="38">
        <f>SUM(N19:Y19)</f>
        <v>3000</v>
      </c>
      <c r="AA19" s="37">
        <f t="shared" si="14"/>
        <v>3000</v>
      </c>
    </row>
    <row r="20" spans="1:27" s="37" customFormat="1" ht="22.5" customHeight="1">
      <c r="A20" s="3" t="s">
        <v>30</v>
      </c>
      <c r="B20" s="4" t="s">
        <v>31</v>
      </c>
      <c r="C20" s="50"/>
      <c r="D20" s="90">
        <f>+D21+D38+D43+D51</f>
        <v>90744</v>
      </c>
      <c r="E20" s="90">
        <f t="shared" ref="E20:H20" si="19">+E21+E38+E43+E51</f>
        <v>27212.646000000001</v>
      </c>
      <c r="F20" s="95">
        <f>3000+G20</f>
        <v>30479.440999999999</v>
      </c>
      <c r="G20" s="90">
        <f t="shared" si="19"/>
        <v>27479.440999999999</v>
      </c>
      <c r="H20" s="90">
        <f t="shared" si="19"/>
        <v>27128.467699999997</v>
      </c>
      <c r="I20" s="161">
        <f t="shared" si="4"/>
        <v>99.690664774017193</v>
      </c>
      <c r="J20" s="53"/>
      <c r="K20" s="33">
        <f t="shared" si="17"/>
        <v>0.33588381600987394</v>
      </c>
      <c r="L20" s="33"/>
      <c r="M20" s="99">
        <f>+H20/E20</f>
        <v>0.9969066477401719</v>
      </c>
      <c r="N20" s="40">
        <f t="shared" ref="N20:Z20" si="20">+N21+N38</f>
        <v>1560</v>
      </c>
      <c r="O20" s="40">
        <f t="shared" si="20"/>
        <v>4211</v>
      </c>
      <c r="P20" s="40">
        <f t="shared" si="20"/>
        <v>5700.1030000000001</v>
      </c>
      <c r="Q20" s="40">
        <f t="shared" si="20"/>
        <v>446</v>
      </c>
      <c r="R20" s="40">
        <f t="shared" si="20"/>
        <v>1520</v>
      </c>
      <c r="S20" s="40">
        <f t="shared" si="20"/>
        <v>2451</v>
      </c>
      <c r="T20" s="40">
        <f t="shared" si="20"/>
        <v>0</v>
      </c>
      <c r="U20" s="40">
        <f t="shared" si="20"/>
        <v>4177</v>
      </c>
      <c r="V20" s="40">
        <f t="shared" si="20"/>
        <v>1000</v>
      </c>
      <c r="W20" s="191">
        <f t="shared" si="20"/>
        <v>3934.4849999999997</v>
      </c>
      <c r="X20" s="40">
        <f t="shared" si="20"/>
        <v>0</v>
      </c>
      <c r="Y20" s="40">
        <f t="shared" si="20"/>
        <v>0</v>
      </c>
      <c r="Z20" s="40">
        <f t="shared" si="20"/>
        <v>24684.956999999999</v>
      </c>
      <c r="AA20" s="37">
        <f t="shared" si="14"/>
        <v>24999.588</v>
      </c>
    </row>
    <row r="21" spans="1:27" s="37" customFormat="1" ht="22.5" customHeight="1">
      <c r="A21" s="3" t="s">
        <v>13</v>
      </c>
      <c r="B21" s="4" t="s">
        <v>14</v>
      </c>
      <c r="C21" s="50"/>
      <c r="D21" s="90">
        <f>+D22+D32</f>
        <v>67132</v>
      </c>
      <c r="E21" s="90">
        <f>+E22+E32</f>
        <v>19665.102999999999</v>
      </c>
      <c r="F21" s="91">
        <f>+F22+F32</f>
        <v>50621.288</v>
      </c>
      <c r="G21" s="91">
        <f>+G22+G32</f>
        <v>22808.185999999998</v>
      </c>
      <c r="H21" s="90">
        <f>+H22+H32</f>
        <v>19665.102999999999</v>
      </c>
      <c r="I21" s="161">
        <f t="shared" si="4"/>
        <v>100</v>
      </c>
      <c r="J21" s="53"/>
      <c r="K21" s="33">
        <f t="shared" si="17"/>
        <v>0.7540560090567836</v>
      </c>
      <c r="L21" s="33"/>
      <c r="M21" s="99">
        <f t="shared" si="9"/>
        <v>1</v>
      </c>
      <c r="N21" s="40">
        <f t="shared" ref="N21:Z21" si="21">+N22+N32</f>
        <v>1560</v>
      </c>
      <c r="O21" s="40">
        <f t="shared" si="21"/>
        <v>3661</v>
      </c>
      <c r="P21" s="40">
        <f t="shared" si="21"/>
        <v>5400.1030000000001</v>
      </c>
      <c r="Q21" s="40">
        <f t="shared" si="21"/>
        <v>116</v>
      </c>
      <c r="R21" s="40">
        <f t="shared" si="21"/>
        <v>1300</v>
      </c>
      <c r="S21" s="40">
        <f t="shared" si="21"/>
        <v>2451</v>
      </c>
      <c r="T21" s="40">
        <f t="shared" si="21"/>
        <v>0</v>
      </c>
      <c r="U21" s="40">
        <f t="shared" si="21"/>
        <v>4177</v>
      </c>
      <c r="V21" s="40">
        <f t="shared" si="21"/>
        <v>1000</v>
      </c>
      <c r="W21" s="191">
        <f t="shared" si="21"/>
        <v>3934.4849999999997</v>
      </c>
      <c r="X21" s="40">
        <f t="shared" si="21"/>
        <v>0</v>
      </c>
      <c r="Y21" s="40">
        <f t="shared" si="21"/>
        <v>0</v>
      </c>
      <c r="Z21" s="40">
        <f t="shared" si="21"/>
        <v>23284.956999999999</v>
      </c>
      <c r="AA21" s="37">
        <f t="shared" si="14"/>
        <v>23599.588</v>
      </c>
    </row>
    <row r="22" spans="1:27" s="37" customFormat="1" ht="24" customHeight="1">
      <c r="A22" s="5" t="s">
        <v>19</v>
      </c>
      <c r="B22" s="6" t="s">
        <v>72</v>
      </c>
      <c r="C22" s="51"/>
      <c r="D22" s="93">
        <f>SUM(D23:D31)</f>
        <v>34932</v>
      </c>
      <c r="E22" s="93">
        <f>SUM(E23:E31)</f>
        <v>9694.2289999999994</v>
      </c>
      <c r="F22" s="94">
        <f>SUM(F23:F31)</f>
        <v>31915.722000000002</v>
      </c>
      <c r="G22" s="94">
        <f>SUM(G23:G31)</f>
        <v>4102.62</v>
      </c>
      <c r="H22" s="93">
        <f>SUM(H23:H31)</f>
        <v>9694.2289999999994</v>
      </c>
      <c r="I22" s="161">
        <f t="shared" si="4"/>
        <v>100</v>
      </c>
      <c r="J22" s="53"/>
      <c r="K22" s="33">
        <f t="shared" si="17"/>
        <v>0.91365286843009275</v>
      </c>
      <c r="L22" s="33"/>
      <c r="M22" s="99">
        <f t="shared" si="9"/>
        <v>1</v>
      </c>
      <c r="N22" s="41">
        <f t="shared" ref="N22:Z22" si="22">SUM(N23:N31)</f>
        <v>1560</v>
      </c>
      <c r="O22" s="41">
        <f t="shared" si="22"/>
        <v>1711</v>
      </c>
      <c r="P22" s="41">
        <f t="shared" si="22"/>
        <v>1136</v>
      </c>
      <c r="Q22" s="41">
        <f t="shared" si="22"/>
        <v>116</v>
      </c>
      <c r="R22" s="41">
        <f t="shared" si="22"/>
        <v>650</v>
      </c>
      <c r="S22" s="41">
        <f t="shared" si="22"/>
        <v>2451</v>
      </c>
      <c r="T22" s="41">
        <f t="shared" si="22"/>
        <v>0</v>
      </c>
      <c r="U22" s="41">
        <f t="shared" si="22"/>
        <v>4177</v>
      </c>
      <c r="V22" s="41">
        <f t="shared" si="22"/>
        <v>0</v>
      </c>
      <c r="W22" s="242">
        <f t="shared" si="22"/>
        <v>3619.8539999999998</v>
      </c>
      <c r="X22" s="41">
        <f t="shared" si="22"/>
        <v>0</v>
      </c>
      <c r="Y22" s="41">
        <f t="shared" si="22"/>
        <v>0</v>
      </c>
      <c r="Z22" s="41">
        <f t="shared" si="22"/>
        <v>15420.853999999999</v>
      </c>
      <c r="AA22" s="37">
        <f t="shared" si="14"/>
        <v>15420.853999999999</v>
      </c>
    </row>
    <row r="23" spans="1:27" s="37" customFormat="1" ht="31.5" customHeight="1">
      <c r="A23" s="7">
        <v>1</v>
      </c>
      <c r="B23" s="8" t="s">
        <v>32</v>
      </c>
      <c r="C23" s="11" t="s">
        <v>46</v>
      </c>
      <c r="D23" s="95">
        <v>6900</v>
      </c>
      <c r="E23" s="102">
        <v>1860.4680000000001</v>
      </c>
      <c r="F23" s="95">
        <f>5175+G23</f>
        <v>6561.9</v>
      </c>
      <c r="G23" s="96">
        <f>+D23*0.201</f>
        <v>1386.9</v>
      </c>
      <c r="H23" s="102">
        <v>1860.4680000000001</v>
      </c>
      <c r="I23" s="161">
        <f t="shared" si="4"/>
        <v>100</v>
      </c>
      <c r="J23" s="53" t="s">
        <v>178</v>
      </c>
      <c r="K23" s="33">
        <f t="shared" si="17"/>
        <v>0.95099999999999996</v>
      </c>
      <c r="L23" s="62">
        <f t="shared" ref="L23:L25" si="23">+E23-H23</f>
        <v>0</v>
      </c>
      <c r="M23" s="99">
        <f t="shared" si="9"/>
        <v>1</v>
      </c>
      <c r="N23" s="13">
        <v>400</v>
      </c>
      <c r="O23" s="13">
        <f>549-400</f>
        <v>149</v>
      </c>
      <c r="P23" s="13"/>
      <c r="Q23" s="13"/>
      <c r="R23" s="13"/>
      <c r="S23" s="13">
        <f>1279+72</f>
        <v>1351</v>
      </c>
      <c r="T23" s="35"/>
      <c r="U23" s="35"/>
      <c r="V23" s="35"/>
      <c r="W23" s="46"/>
      <c r="X23" s="35"/>
      <c r="Y23" s="35"/>
      <c r="Z23" s="30">
        <f t="shared" ref="Z23:Z31" si="24">+SUM(N23:Y23)</f>
        <v>1900</v>
      </c>
      <c r="AA23" s="37">
        <f t="shared" si="14"/>
        <v>1900</v>
      </c>
    </row>
    <row r="24" spans="1:27" s="37" customFormat="1" ht="42.75" customHeight="1">
      <c r="A24" s="7">
        <v>2</v>
      </c>
      <c r="B24" s="8" t="s">
        <v>33</v>
      </c>
      <c r="C24" s="11" t="s">
        <v>47</v>
      </c>
      <c r="D24" s="95">
        <v>1500</v>
      </c>
      <c r="E24" s="102">
        <v>333.50299999999999</v>
      </c>
      <c r="F24" s="95">
        <f>1350+G24</f>
        <v>1445</v>
      </c>
      <c r="G24" s="96">
        <v>95</v>
      </c>
      <c r="H24" s="102">
        <v>333.50299999999999</v>
      </c>
      <c r="I24" s="161">
        <f t="shared" si="4"/>
        <v>100</v>
      </c>
      <c r="J24" s="140" t="s">
        <v>178</v>
      </c>
      <c r="K24" s="33">
        <f>+F24/D24</f>
        <v>0.96333333333333337</v>
      </c>
      <c r="L24" s="62">
        <f>+F24-H24</f>
        <v>1111.4970000000001</v>
      </c>
      <c r="M24" s="99">
        <f t="shared" si="9"/>
        <v>1</v>
      </c>
      <c r="N24" s="35"/>
      <c r="O24" s="35"/>
      <c r="P24" s="34">
        <v>150</v>
      </c>
      <c r="Q24" s="34"/>
      <c r="R24" s="42">
        <f>208+42</f>
        <v>250</v>
      </c>
      <c r="S24" s="35"/>
      <c r="T24" s="35"/>
      <c r="U24" s="35"/>
      <c r="V24" s="35"/>
      <c r="W24" s="191">
        <f>1100+H24</f>
        <v>1433.5029999999999</v>
      </c>
      <c r="X24" s="35"/>
      <c r="Y24" s="35"/>
      <c r="Z24" s="30">
        <f t="shared" si="24"/>
        <v>1833.5029999999999</v>
      </c>
      <c r="AA24" s="37">
        <f t="shared" si="14"/>
        <v>1833.5029999999999</v>
      </c>
    </row>
    <row r="25" spans="1:27" s="37" customFormat="1" ht="39.75" customHeight="1">
      <c r="A25" s="7">
        <v>3</v>
      </c>
      <c r="B25" s="8" t="s">
        <v>34</v>
      </c>
      <c r="C25" s="11" t="s">
        <v>48</v>
      </c>
      <c r="D25" s="95">
        <v>3000</v>
      </c>
      <c r="E25" s="102">
        <v>698.13900000000001</v>
      </c>
      <c r="F25" s="95">
        <f>1965+614</f>
        <v>2579</v>
      </c>
      <c r="G25" s="97"/>
      <c r="H25" s="102">
        <v>698.13900000000001</v>
      </c>
      <c r="I25" s="161">
        <f t="shared" si="4"/>
        <v>100</v>
      </c>
      <c r="J25" s="140" t="s">
        <v>178</v>
      </c>
      <c r="K25" s="33">
        <f t="shared" si="17"/>
        <v>0.85966666666666669</v>
      </c>
      <c r="L25" s="62">
        <f t="shared" si="23"/>
        <v>0</v>
      </c>
      <c r="M25" s="99">
        <f t="shared" si="9"/>
        <v>1</v>
      </c>
      <c r="N25" s="43">
        <v>560</v>
      </c>
      <c r="O25" s="44">
        <f>699-560</f>
        <v>139</v>
      </c>
      <c r="P25" s="43">
        <v>336</v>
      </c>
      <c r="Q25" s="45"/>
      <c r="R25" s="45"/>
      <c r="S25" s="45"/>
      <c r="T25" s="45"/>
      <c r="U25" s="45"/>
      <c r="V25" s="45"/>
      <c r="W25" s="46"/>
      <c r="X25" s="45"/>
      <c r="Y25" s="45"/>
      <c r="Z25" s="30">
        <f t="shared" si="24"/>
        <v>1035</v>
      </c>
      <c r="AA25" s="37">
        <f t="shared" si="14"/>
        <v>1035</v>
      </c>
    </row>
    <row r="26" spans="1:27" s="37" customFormat="1" ht="57.75" customHeight="1">
      <c r="A26" s="7">
        <v>4</v>
      </c>
      <c r="B26" s="8" t="s">
        <v>35</v>
      </c>
      <c r="C26" s="11" t="s">
        <v>49</v>
      </c>
      <c r="D26" s="95">
        <v>2700</v>
      </c>
      <c r="E26" s="102">
        <f>+H26</f>
        <v>430.74099999999999</v>
      </c>
      <c r="F26" s="105">
        <v>2565</v>
      </c>
      <c r="G26" s="97">
        <f>+H26</f>
        <v>430.74099999999999</v>
      </c>
      <c r="H26" s="102">
        <v>430.74099999999999</v>
      </c>
      <c r="I26" s="161">
        <f t="shared" si="4"/>
        <v>100</v>
      </c>
      <c r="J26" s="140" t="s">
        <v>100</v>
      </c>
      <c r="K26" s="33">
        <f>+F26/D26</f>
        <v>0.95</v>
      </c>
      <c r="L26" s="62">
        <f>+E26</f>
        <v>430.74099999999999</v>
      </c>
      <c r="M26" s="99">
        <f t="shared" si="9"/>
        <v>1</v>
      </c>
      <c r="N26" s="45"/>
      <c r="O26" s="45"/>
      <c r="P26" s="45"/>
      <c r="Q26" s="45"/>
      <c r="R26" s="30"/>
      <c r="S26" s="30">
        <v>1100</v>
      </c>
      <c r="T26" s="30"/>
      <c r="U26" s="30"/>
      <c r="V26" s="30"/>
      <c r="W26" s="47"/>
      <c r="X26" s="30"/>
      <c r="Y26" s="30"/>
      <c r="Z26" s="30">
        <f t="shared" si="24"/>
        <v>1100</v>
      </c>
      <c r="AA26" s="37">
        <f t="shared" si="14"/>
        <v>1100</v>
      </c>
    </row>
    <row r="27" spans="1:27" s="37" customFormat="1" ht="34.5" customHeight="1">
      <c r="A27" s="7">
        <v>5</v>
      </c>
      <c r="B27" s="8" t="s">
        <v>36</v>
      </c>
      <c r="C27" s="11" t="s">
        <v>50</v>
      </c>
      <c r="D27" s="95">
        <v>3500</v>
      </c>
      <c r="E27" s="102">
        <v>197.047</v>
      </c>
      <c r="F27" s="95">
        <v>3497</v>
      </c>
      <c r="G27" s="97"/>
      <c r="H27" s="102">
        <v>197.047</v>
      </c>
      <c r="I27" s="161">
        <f t="shared" si="4"/>
        <v>100</v>
      </c>
      <c r="J27" s="140" t="s">
        <v>178</v>
      </c>
      <c r="K27" s="33">
        <f t="shared" si="17"/>
        <v>0.99914285714285711</v>
      </c>
      <c r="L27" s="63">
        <f t="shared" ref="L27" si="25">+E27-H27</f>
        <v>0</v>
      </c>
      <c r="M27" s="99">
        <f t="shared" si="9"/>
        <v>1</v>
      </c>
      <c r="N27" s="45"/>
      <c r="O27" s="43">
        <v>200</v>
      </c>
      <c r="P27" s="45"/>
      <c r="Q27" s="45"/>
      <c r="R27" s="45"/>
      <c r="S27" s="45"/>
      <c r="T27" s="45"/>
      <c r="U27" s="45"/>
      <c r="V27" s="45"/>
      <c r="W27" s="46"/>
      <c r="X27" s="45"/>
      <c r="Y27" s="45"/>
      <c r="Z27" s="30">
        <f t="shared" si="24"/>
        <v>200</v>
      </c>
      <c r="AA27" s="37">
        <f t="shared" si="14"/>
        <v>200</v>
      </c>
    </row>
    <row r="28" spans="1:27" s="37" customFormat="1" ht="34.5" customHeight="1">
      <c r="A28" s="7">
        <v>6</v>
      </c>
      <c r="B28" s="8" t="s">
        <v>37</v>
      </c>
      <c r="C28" s="11" t="s">
        <v>51</v>
      </c>
      <c r="D28" s="95">
        <v>6950</v>
      </c>
      <c r="E28" s="102">
        <f>+H28</f>
        <v>447.24900000000002</v>
      </c>
      <c r="F28" s="105">
        <v>6732</v>
      </c>
      <c r="G28" s="97"/>
      <c r="H28" s="102">
        <v>447.24900000000002</v>
      </c>
      <c r="I28" s="161">
        <f t="shared" si="4"/>
        <v>100</v>
      </c>
      <c r="J28" s="53" t="s">
        <v>178</v>
      </c>
      <c r="K28" s="33">
        <f>+F28/D28</f>
        <v>0.9686330935251799</v>
      </c>
      <c r="L28" s="63">
        <f>+E28-H28</f>
        <v>0</v>
      </c>
      <c r="M28" s="99">
        <f t="shared" ref="M28:M38" si="26">+H28/E28</f>
        <v>1</v>
      </c>
      <c r="N28" s="45"/>
      <c r="O28" s="45"/>
      <c r="P28" s="13">
        <v>450</v>
      </c>
      <c r="Q28" s="45"/>
      <c r="R28" s="45"/>
      <c r="S28" s="45"/>
      <c r="T28" s="45"/>
      <c r="U28" s="45"/>
      <c r="V28" s="45"/>
      <c r="W28" s="46"/>
      <c r="X28" s="45"/>
      <c r="Y28" s="45"/>
      <c r="Z28" s="30">
        <f t="shared" si="24"/>
        <v>450</v>
      </c>
      <c r="AA28" s="37">
        <f t="shared" si="14"/>
        <v>450</v>
      </c>
    </row>
    <row r="29" spans="1:27" s="37" customFormat="1" ht="50.25" customHeight="1">
      <c r="A29" s="7">
        <v>7</v>
      </c>
      <c r="B29" s="8" t="s">
        <v>38</v>
      </c>
      <c r="C29" s="11" t="s">
        <v>52</v>
      </c>
      <c r="D29" s="95">
        <v>2300</v>
      </c>
      <c r="E29" s="102">
        <v>686.73400000000004</v>
      </c>
      <c r="F29" s="95">
        <f>1500+687</f>
        <v>2187</v>
      </c>
      <c r="G29" s="97"/>
      <c r="H29" s="106">
        <v>686.73400000000004</v>
      </c>
      <c r="I29" s="161">
        <f t="shared" si="4"/>
        <v>100</v>
      </c>
      <c r="J29" s="53" t="s">
        <v>178</v>
      </c>
      <c r="K29" s="33">
        <f t="shared" si="17"/>
        <v>0.9508695652173913</v>
      </c>
      <c r="L29" s="63">
        <f>+E29-H29</f>
        <v>0</v>
      </c>
      <c r="M29" s="99">
        <f t="shared" si="26"/>
        <v>1</v>
      </c>
      <c r="N29" s="48">
        <v>600</v>
      </c>
      <c r="O29" s="48">
        <v>200</v>
      </c>
      <c r="P29" s="43"/>
      <c r="Q29" s="43"/>
      <c r="R29" s="43"/>
      <c r="S29" s="43"/>
      <c r="T29" s="43"/>
      <c r="U29" s="43"/>
      <c r="V29" s="43"/>
      <c r="W29" s="243"/>
      <c r="X29" s="43"/>
      <c r="Y29" s="43"/>
      <c r="Z29" s="30">
        <f t="shared" si="24"/>
        <v>800</v>
      </c>
      <c r="AA29" s="37">
        <f t="shared" si="14"/>
        <v>800</v>
      </c>
    </row>
    <row r="30" spans="1:27" s="37" customFormat="1" ht="42" customHeight="1">
      <c r="A30" s="7">
        <v>8</v>
      </c>
      <c r="B30" s="8" t="s">
        <v>39</v>
      </c>
      <c r="C30" s="52" t="s">
        <v>53</v>
      </c>
      <c r="D30" s="95">
        <v>6800</v>
      </c>
      <c r="E30" s="102">
        <v>4324.348</v>
      </c>
      <c r="F30" s="168">
        <v>5098.3310000000001</v>
      </c>
      <c r="G30" s="169">
        <v>1875.348</v>
      </c>
      <c r="H30" s="106">
        <v>4324.348</v>
      </c>
      <c r="I30" s="161">
        <f t="shared" si="4"/>
        <v>100</v>
      </c>
      <c r="J30" s="140" t="s">
        <v>178</v>
      </c>
      <c r="K30" s="33">
        <f>+F30/D30</f>
        <v>0.74975455882352948</v>
      </c>
      <c r="L30" s="63"/>
      <c r="M30" s="99">
        <f t="shared" si="26"/>
        <v>1</v>
      </c>
      <c r="N30" s="45"/>
      <c r="O30" s="15">
        <v>1023</v>
      </c>
      <c r="P30" s="45"/>
      <c r="Q30" s="45"/>
      <c r="R30" s="45"/>
      <c r="S30" s="45"/>
      <c r="T30" s="45"/>
      <c r="U30" s="44">
        <f>3328+849</f>
        <v>4177</v>
      </c>
      <c r="V30" s="45"/>
      <c r="W30" s="46">
        <v>935.86</v>
      </c>
      <c r="X30" s="45"/>
      <c r="Y30" s="45"/>
      <c r="Z30" s="30">
        <f t="shared" si="24"/>
        <v>6135.86</v>
      </c>
      <c r="AA30" s="37">
        <f t="shared" si="14"/>
        <v>6135.86</v>
      </c>
    </row>
    <row r="31" spans="1:27" s="182" customFormat="1" ht="39" customHeight="1">
      <c r="A31" s="201">
        <v>9</v>
      </c>
      <c r="B31" s="159" t="s">
        <v>91</v>
      </c>
      <c r="C31" s="207" t="s">
        <v>54</v>
      </c>
      <c r="D31" s="208">
        <v>1282</v>
      </c>
      <c r="E31" s="208">
        <v>716</v>
      </c>
      <c r="F31" s="208">
        <f>935.86+G31</f>
        <v>1250.491</v>
      </c>
      <c r="G31" s="208">
        <v>314.63099999999997</v>
      </c>
      <c r="H31" s="208">
        <f>+E31</f>
        <v>716</v>
      </c>
      <c r="I31" s="209">
        <f t="shared" si="4"/>
        <v>100</v>
      </c>
      <c r="J31" s="201" t="s">
        <v>178</v>
      </c>
      <c r="K31" s="177">
        <f>+F31/D31</f>
        <v>0.97542199687987519</v>
      </c>
      <c r="L31" s="210">
        <f>+E31-H31</f>
        <v>0</v>
      </c>
      <c r="M31" s="178">
        <f t="shared" si="26"/>
        <v>1</v>
      </c>
      <c r="P31" s="182">
        <v>200</v>
      </c>
      <c r="Q31" s="182">
        <v>116</v>
      </c>
      <c r="R31" s="182">
        <v>400</v>
      </c>
      <c r="W31" s="219">
        <v>1250.491</v>
      </c>
      <c r="Z31" s="182">
        <f t="shared" si="24"/>
        <v>1966.491</v>
      </c>
      <c r="AA31" s="182">
        <f t="shared" si="14"/>
        <v>1966.491</v>
      </c>
    </row>
    <row r="32" spans="1:27" ht="23.25" customHeight="1">
      <c r="A32" s="5" t="s">
        <v>24</v>
      </c>
      <c r="B32" s="6" t="s">
        <v>25</v>
      </c>
      <c r="C32" s="51"/>
      <c r="D32" s="93">
        <f>+SUM(D33:D37)</f>
        <v>32200</v>
      </c>
      <c r="E32" s="93">
        <f t="shared" ref="E32:G32" si="27">+SUM(E33:E37)</f>
        <v>9970.8739999999998</v>
      </c>
      <c r="F32" s="94">
        <f t="shared" si="27"/>
        <v>18705.565999999999</v>
      </c>
      <c r="G32" s="94">
        <f t="shared" si="27"/>
        <v>18705.565999999999</v>
      </c>
      <c r="H32" s="93">
        <f>+SUM(H33:H37)</f>
        <v>9970.8739999999998</v>
      </c>
      <c r="I32" s="161">
        <f t="shared" si="4"/>
        <v>100</v>
      </c>
      <c r="J32" s="53"/>
      <c r="K32" s="29">
        <f t="shared" si="17"/>
        <v>0.58091819875776396</v>
      </c>
      <c r="L32" s="29"/>
      <c r="M32" s="89">
        <f t="shared" si="26"/>
        <v>1</v>
      </c>
      <c r="N32" s="25">
        <f t="shared" ref="N32:Z32" si="28">+SUM(N33:N37)</f>
        <v>0</v>
      </c>
      <c r="O32" s="25">
        <f t="shared" si="28"/>
        <v>1950</v>
      </c>
      <c r="P32" s="25">
        <f t="shared" si="28"/>
        <v>4264.1030000000001</v>
      </c>
      <c r="Q32" s="25">
        <f t="shared" si="28"/>
        <v>0</v>
      </c>
      <c r="R32" s="25">
        <f t="shared" si="28"/>
        <v>650</v>
      </c>
      <c r="S32" s="25">
        <f t="shared" si="28"/>
        <v>0</v>
      </c>
      <c r="T32" s="25">
        <f t="shared" si="28"/>
        <v>0</v>
      </c>
      <c r="U32" s="25">
        <f t="shared" si="28"/>
        <v>0</v>
      </c>
      <c r="V32" s="25">
        <f t="shared" si="28"/>
        <v>1000</v>
      </c>
      <c r="W32" s="244">
        <f>+W31-W30</f>
        <v>314.63099999999997</v>
      </c>
      <c r="X32" s="25">
        <f t="shared" si="28"/>
        <v>0</v>
      </c>
      <c r="Y32" s="25">
        <f t="shared" si="28"/>
        <v>0</v>
      </c>
      <c r="Z32" s="25">
        <f t="shared" si="28"/>
        <v>7864.1030000000001</v>
      </c>
      <c r="AA32" s="37">
        <f t="shared" si="14"/>
        <v>8178.7340000000004</v>
      </c>
    </row>
    <row r="33" spans="1:27" ht="25.5">
      <c r="A33" s="7" t="s">
        <v>15</v>
      </c>
      <c r="B33" s="8" t="s">
        <v>57</v>
      </c>
      <c r="C33" s="52" t="s">
        <v>65</v>
      </c>
      <c r="D33" s="95">
        <v>9000</v>
      </c>
      <c r="E33" s="102">
        <f>662.911+3150.103</f>
        <v>3813.0140000000001</v>
      </c>
      <c r="F33" s="102">
        <f>+G33</f>
        <v>7200</v>
      </c>
      <c r="G33" s="102">
        <f>D33*0.8</f>
        <v>7200</v>
      </c>
      <c r="H33" s="106">
        <f>+E33</f>
        <v>3813.0140000000001</v>
      </c>
      <c r="I33" s="161">
        <f t="shared" si="4"/>
        <v>100</v>
      </c>
      <c r="J33" s="53" t="s">
        <v>92</v>
      </c>
      <c r="K33" s="29">
        <f>+F33/D33</f>
        <v>0.8</v>
      </c>
      <c r="L33" s="29"/>
      <c r="M33" s="89">
        <f>+H33/E33</f>
        <v>1</v>
      </c>
      <c r="N33" s="15"/>
      <c r="O33" s="15">
        <v>400</v>
      </c>
      <c r="P33" s="15">
        <v>2050.1030000000001</v>
      </c>
      <c r="Q33" s="24"/>
      <c r="R33" s="24"/>
      <c r="S33" s="24"/>
      <c r="T33" s="24"/>
      <c r="U33" s="24"/>
      <c r="V33" s="24"/>
      <c r="W33" s="245"/>
      <c r="X33" s="24"/>
      <c r="Y33" s="15"/>
      <c r="Z33" s="14">
        <f t="shared" ref="Z33:Z37" si="29">+SUM(N33:Y33)</f>
        <v>2450.1030000000001</v>
      </c>
      <c r="AA33" s="37">
        <f t="shared" si="14"/>
        <v>2450.1030000000001</v>
      </c>
    </row>
    <row r="34" spans="1:27" ht="42" customHeight="1">
      <c r="A34" s="7" t="s">
        <v>58</v>
      </c>
      <c r="B34" s="8" t="s">
        <v>59</v>
      </c>
      <c r="C34" s="52" t="s">
        <v>66</v>
      </c>
      <c r="D34" s="95">
        <v>5000</v>
      </c>
      <c r="E34" s="102">
        <v>1700</v>
      </c>
      <c r="F34" s="215">
        <f>+G34</f>
        <v>1700</v>
      </c>
      <c r="G34" s="215">
        <f>+H34</f>
        <v>1700</v>
      </c>
      <c r="H34" s="106">
        <f>+E34</f>
        <v>1700</v>
      </c>
      <c r="I34" s="161">
        <f t="shared" si="4"/>
        <v>100</v>
      </c>
      <c r="J34" s="53" t="s">
        <v>178</v>
      </c>
      <c r="K34" s="29">
        <f>+F34/D34</f>
        <v>0.34</v>
      </c>
      <c r="L34" s="64"/>
      <c r="M34" s="89">
        <f t="shared" si="26"/>
        <v>1</v>
      </c>
      <c r="N34" s="26"/>
      <c r="O34" s="26">
        <v>1050</v>
      </c>
      <c r="P34" s="26"/>
      <c r="Q34" s="26"/>
      <c r="R34" s="26">
        <v>650</v>
      </c>
      <c r="S34" s="26"/>
      <c r="T34" s="26"/>
      <c r="U34" s="26"/>
      <c r="V34" s="26"/>
      <c r="W34" s="218"/>
      <c r="X34" s="26"/>
      <c r="Y34" s="26"/>
      <c r="Z34" s="14">
        <f>+SUM(N34:Y34)</f>
        <v>1700</v>
      </c>
      <c r="AA34" s="37">
        <f t="shared" si="14"/>
        <v>1700</v>
      </c>
    </row>
    <row r="35" spans="1:27" ht="34.5" customHeight="1">
      <c r="A35" s="7" t="s">
        <v>16</v>
      </c>
      <c r="B35" s="8" t="s">
        <v>60</v>
      </c>
      <c r="C35" s="52" t="s">
        <v>67</v>
      </c>
      <c r="D35" s="95">
        <v>2000</v>
      </c>
      <c r="E35" s="102">
        <v>600</v>
      </c>
      <c r="F35" s="102">
        <f>+G35</f>
        <v>790</v>
      </c>
      <c r="G35" s="102">
        <v>790</v>
      </c>
      <c r="H35" s="106">
        <v>600</v>
      </c>
      <c r="I35" s="161">
        <f t="shared" si="4"/>
        <v>100</v>
      </c>
      <c r="J35" s="53" t="s">
        <v>178</v>
      </c>
      <c r="K35" s="29">
        <f>+F35/D35</f>
        <v>0.39500000000000002</v>
      </c>
      <c r="L35" s="102"/>
      <c r="M35" s="89">
        <f t="shared" si="26"/>
        <v>1</v>
      </c>
      <c r="N35" s="15"/>
      <c r="O35" s="15">
        <v>100</v>
      </c>
      <c r="P35" s="15">
        <v>500</v>
      </c>
      <c r="Q35" s="15"/>
      <c r="R35" s="15"/>
      <c r="S35" s="15"/>
      <c r="T35" s="15"/>
      <c r="U35" s="15"/>
      <c r="V35" s="15"/>
      <c r="W35" s="246"/>
      <c r="X35" s="24"/>
      <c r="Y35" s="15"/>
      <c r="Z35" s="14">
        <f t="shared" si="29"/>
        <v>600</v>
      </c>
      <c r="AA35" s="37">
        <f t="shared" si="14"/>
        <v>600</v>
      </c>
    </row>
    <row r="36" spans="1:27" ht="51" customHeight="1">
      <c r="A36" s="7" t="s">
        <v>17</v>
      </c>
      <c r="B36" s="8" t="s">
        <v>61</v>
      </c>
      <c r="C36" s="52" t="s">
        <v>68</v>
      </c>
      <c r="D36" s="95">
        <v>7200</v>
      </c>
      <c r="E36" s="102">
        <v>2114</v>
      </c>
      <c r="F36" s="102">
        <f>+G36</f>
        <v>2296.7660000000001</v>
      </c>
      <c r="G36" s="102">
        <v>2296.7660000000001</v>
      </c>
      <c r="H36" s="106">
        <v>2114</v>
      </c>
      <c r="I36" s="161">
        <f t="shared" si="4"/>
        <v>100</v>
      </c>
      <c r="J36" s="140" t="s">
        <v>178</v>
      </c>
      <c r="K36" s="29">
        <f t="shared" si="17"/>
        <v>0.31899527777777781</v>
      </c>
      <c r="L36" s="64"/>
      <c r="M36" s="89">
        <f t="shared" si="26"/>
        <v>1</v>
      </c>
      <c r="N36" s="15"/>
      <c r="O36" s="15">
        <v>400</v>
      </c>
      <c r="P36" s="15">
        <v>1714</v>
      </c>
      <c r="Q36" s="15"/>
      <c r="R36" s="15"/>
      <c r="S36" s="15"/>
      <c r="T36" s="15"/>
      <c r="U36" s="15"/>
      <c r="V36" s="15"/>
      <c r="W36" s="246"/>
      <c r="X36" s="15"/>
      <c r="Y36" s="15"/>
      <c r="Z36" s="14">
        <f t="shared" si="29"/>
        <v>2114</v>
      </c>
      <c r="AA36" s="37">
        <f t="shared" si="14"/>
        <v>2114</v>
      </c>
    </row>
    <row r="37" spans="1:27" ht="38.25" customHeight="1">
      <c r="A37" s="7" t="s">
        <v>18</v>
      </c>
      <c r="B37" s="8" t="s">
        <v>62</v>
      </c>
      <c r="C37" s="52" t="s">
        <v>69</v>
      </c>
      <c r="D37" s="95">
        <v>9000</v>
      </c>
      <c r="E37" s="102">
        <v>1743.86</v>
      </c>
      <c r="F37" s="102">
        <f>7635*0.88</f>
        <v>6718.8</v>
      </c>
      <c r="G37" s="102">
        <f>+F37</f>
        <v>6718.8</v>
      </c>
      <c r="H37" s="106">
        <f>+E37</f>
        <v>1743.86</v>
      </c>
      <c r="I37" s="161">
        <f t="shared" si="4"/>
        <v>100</v>
      </c>
      <c r="J37" s="53" t="s">
        <v>89</v>
      </c>
      <c r="K37" s="29">
        <f t="shared" si="17"/>
        <v>0.74653333333333338</v>
      </c>
      <c r="L37" s="29"/>
      <c r="M37" s="89">
        <f t="shared" si="26"/>
        <v>1</v>
      </c>
      <c r="N37" s="24"/>
      <c r="O37" s="24"/>
      <c r="P37" s="24"/>
      <c r="Q37" s="24"/>
      <c r="R37" s="24"/>
      <c r="S37" s="24"/>
      <c r="T37" s="24"/>
      <c r="U37" s="24"/>
      <c r="V37" s="15">
        <v>1000</v>
      </c>
      <c r="W37" s="245"/>
      <c r="X37" s="24"/>
      <c r="Y37" s="24"/>
      <c r="Z37" s="14">
        <f t="shared" si="29"/>
        <v>1000</v>
      </c>
      <c r="AA37" s="37">
        <f t="shared" si="14"/>
        <v>1000</v>
      </c>
    </row>
    <row r="38" spans="1:27" ht="23.25" customHeight="1">
      <c r="A38" s="18" t="s">
        <v>28</v>
      </c>
      <c r="B38" s="19" t="s">
        <v>29</v>
      </c>
      <c r="C38" s="107"/>
      <c r="D38" s="108">
        <f>+SUM(D40:D42)</f>
        <v>2500</v>
      </c>
      <c r="E38" s="108">
        <f>+SUM(E40:E42)</f>
        <v>1400</v>
      </c>
      <c r="F38" s="108">
        <f t="shared" ref="F38:G38" si="30">+SUM(F40:F42)</f>
        <v>3066.5</v>
      </c>
      <c r="G38" s="108">
        <f t="shared" si="30"/>
        <v>1400</v>
      </c>
      <c r="H38" s="192">
        <f>+SUM(H40:H42)</f>
        <v>1400</v>
      </c>
      <c r="I38" s="161">
        <f t="shared" si="4"/>
        <v>100</v>
      </c>
      <c r="J38" s="53"/>
      <c r="K38" s="29">
        <f t="shared" si="17"/>
        <v>1.2265999999999999</v>
      </c>
      <c r="L38" s="29"/>
      <c r="M38" s="89">
        <f t="shared" si="26"/>
        <v>1</v>
      </c>
      <c r="N38" s="12">
        <f t="shared" ref="N38:Z38" si="31">+SUM(N40:N42)</f>
        <v>0</v>
      </c>
      <c r="O38" s="12">
        <f t="shared" si="31"/>
        <v>550</v>
      </c>
      <c r="P38" s="12">
        <f t="shared" si="31"/>
        <v>300</v>
      </c>
      <c r="Q38" s="12">
        <f t="shared" si="31"/>
        <v>330</v>
      </c>
      <c r="R38" s="12">
        <f t="shared" si="31"/>
        <v>220</v>
      </c>
      <c r="S38" s="12">
        <f t="shared" si="31"/>
        <v>0</v>
      </c>
      <c r="T38" s="12">
        <f t="shared" si="31"/>
        <v>0</v>
      </c>
      <c r="U38" s="12">
        <f t="shared" si="31"/>
        <v>0</v>
      </c>
      <c r="V38" s="12">
        <f t="shared" si="31"/>
        <v>0</v>
      </c>
      <c r="W38" s="247">
        <f t="shared" si="31"/>
        <v>0</v>
      </c>
      <c r="X38" s="12">
        <f t="shared" si="31"/>
        <v>0</v>
      </c>
      <c r="Y38" s="12">
        <f t="shared" si="31"/>
        <v>0</v>
      </c>
      <c r="Z38" s="12">
        <f t="shared" si="31"/>
        <v>1400</v>
      </c>
      <c r="AA38" s="37">
        <f t="shared" si="14"/>
        <v>1400</v>
      </c>
    </row>
    <row r="39" spans="1:27" ht="23.25" customHeight="1">
      <c r="A39" s="5" t="s">
        <v>19</v>
      </c>
      <c r="B39" s="6" t="s">
        <v>72</v>
      </c>
      <c r="C39" s="51"/>
      <c r="D39" s="93"/>
      <c r="E39" s="93"/>
      <c r="F39" s="92"/>
      <c r="G39" s="92"/>
      <c r="H39" s="93"/>
      <c r="I39" s="161"/>
      <c r="J39" s="53"/>
      <c r="K39" s="29"/>
      <c r="L39" s="29"/>
      <c r="M39" s="89"/>
      <c r="N39" s="27"/>
      <c r="O39" s="27"/>
      <c r="P39" s="27"/>
      <c r="Q39" s="27"/>
      <c r="R39" s="27"/>
      <c r="S39" s="27"/>
      <c r="T39" s="27"/>
      <c r="U39" s="27"/>
      <c r="V39" s="27"/>
      <c r="W39" s="248"/>
      <c r="X39" s="27"/>
      <c r="Y39" s="27"/>
      <c r="Z39" s="27"/>
      <c r="AA39" s="37">
        <f t="shared" si="14"/>
        <v>0</v>
      </c>
    </row>
    <row r="40" spans="1:27" ht="30" customHeight="1">
      <c r="A40" s="7">
        <v>1</v>
      </c>
      <c r="B40" s="8" t="s">
        <v>40</v>
      </c>
      <c r="C40" s="52" t="s">
        <v>55</v>
      </c>
      <c r="D40" s="95">
        <v>2500</v>
      </c>
      <c r="E40" s="102">
        <v>617.5</v>
      </c>
      <c r="F40" s="95">
        <f>1666.5+G40</f>
        <v>2284</v>
      </c>
      <c r="G40" s="96">
        <f>+H40</f>
        <v>617.5</v>
      </c>
      <c r="H40" s="102">
        <f>+E40</f>
        <v>617.5</v>
      </c>
      <c r="I40" s="161">
        <f t="shared" si="4"/>
        <v>100</v>
      </c>
      <c r="J40" s="140" t="s">
        <v>178</v>
      </c>
      <c r="K40" s="29">
        <f t="shared" si="17"/>
        <v>0.91359999999999997</v>
      </c>
      <c r="L40" s="29"/>
      <c r="M40" s="89">
        <f>+H40/E40</f>
        <v>1</v>
      </c>
      <c r="N40" s="24"/>
      <c r="O40" s="24"/>
      <c r="P40" s="23">
        <v>300</v>
      </c>
      <c r="Q40" s="23">
        <v>330</v>
      </c>
      <c r="R40" s="23">
        <v>220</v>
      </c>
      <c r="S40" s="24"/>
      <c r="T40" s="24"/>
      <c r="U40" s="24"/>
      <c r="V40" s="24"/>
      <c r="W40" s="245"/>
      <c r="X40" s="24"/>
      <c r="Y40" s="24"/>
      <c r="Z40" s="14">
        <f t="shared" ref="Z40" si="32">+SUM(N40:Y40)</f>
        <v>850</v>
      </c>
      <c r="AA40" s="37">
        <f t="shared" si="14"/>
        <v>850</v>
      </c>
    </row>
    <row r="41" spans="1:27" ht="28.5" customHeight="1">
      <c r="A41" s="5" t="s">
        <v>24</v>
      </c>
      <c r="B41" s="6" t="s">
        <v>63</v>
      </c>
      <c r="C41" s="51"/>
      <c r="D41" s="93"/>
      <c r="E41" s="93"/>
      <c r="F41" s="92"/>
      <c r="G41" s="92"/>
      <c r="H41" s="93"/>
      <c r="I41" s="161"/>
      <c r="J41" s="53"/>
      <c r="K41" s="29" t="e">
        <f t="shared" si="17"/>
        <v>#DIV/0!</v>
      </c>
      <c r="L41" s="29"/>
      <c r="M41" s="89"/>
      <c r="N41" s="28"/>
      <c r="O41" s="28"/>
      <c r="P41" s="28"/>
      <c r="Q41" s="28"/>
      <c r="R41" s="28"/>
      <c r="S41" s="28"/>
      <c r="T41" s="28"/>
      <c r="U41" s="28"/>
      <c r="V41" s="28"/>
      <c r="W41" s="248"/>
      <c r="X41" s="28"/>
      <c r="Y41" s="28"/>
      <c r="Z41" s="28"/>
      <c r="AA41" s="37">
        <f t="shared" si="14"/>
        <v>0</v>
      </c>
    </row>
    <row r="42" spans="1:27" s="220" customFormat="1" ht="31.5" customHeight="1">
      <c r="A42" s="211" t="s">
        <v>58</v>
      </c>
      <c r="B42" s="212" t="s">
        <v>59</v>
      </c>
      <c r="C42" s="213" t="s">
        <v>66</v>
      </c>
      <c r="D42" s="214"/>
      <c r="E42" s="215">
        <v>782.5</v>
      </c>
      <c r="F42" s="203">
        <f>+G42</f>
        <v>782.5</v>
      </c>
      <c r="G42" s="221">
        <f>+H42</f>
        <v>782.5</v>
      </c>
      <c r="H42" s="215">
        <f>+E42</f>
        <v>782.5</v>
      </c>
      <c r="I42" s="188">
        <f t="shared" si="4"/>
        <v>100</v>
      </c>
      <c r="J42" s="140" t="s">
        <v>178</v>
      </c>
      <c r="K42" s="216" t="e">
        <f t="shared" si="17"/>
        <v>#DIV/0!</v>
      </c>
      <c r="L42" s="185">
        <f>+E42-H42</f>
        <v>0</v>
      </c>
      <c r="M42" s="217">
        <f>+H42/E42</f>
        <v>1</v>
      </c>
      <c r="N42" s="218"/>
      <c r="O42" s="218">
        <v>550</v>
      </c>
      <c r="P42" s="218"/>
      <c r="Q42" s="218"/>
      <c r="R42" s="218"/>
      <c r="S42" s="218"/>
      <c r="T42" s="218"/>
      <c r="U42" s="218"/>
      <c r="V42" s="218"/>
      <c r="W42" s="218"/>
      <c r="X42" s="218"/>
      <c r="Y42" s="218"/>
      <c r="Z42" s="218">
        <f>SUM(N42:Y42)</f>
        <v>550</v>
      </c>
      <c r="AA42" s="219">
        <f t="shared" si="14"/>
        <v>550</v>
      </c>
    </row>
    <row r="43" spans="1:27" ht="23.25" customHeight="1">
      <c r="A43" s="59" t="s">
        <v>93</v>
      </c>
      <c r="B43" s="60" t="s">
        <v>94</v>
      </c>
      <c r="C43" s="57"/>
      <c r="D43" s="109">
        <f>SUM(D45:D50)</f>
        <v>20112</v>
      </c>
      <c r="E43" s="109">
        <f>SUM(E45:E50)</f>
        <v>5600</v>
      </c>
      <c r="F43" s="109">
        <f t="shared" ref="F43:H43" si="33">SUM(F45:F50)</f>
        <v>23162.856</v>
      </c>
      <c r="G43" s="109">
        <f t="shared" si="33"/>
        <v>3271.2550000000001</v>
      </c>
      <c r="H43" s="193">
        <f t="shared" si="33"/>
        <v>5600</v>
      </c>
      <c r="I43" s="161">
        <f t="shared" si="4"/>
        <v>100</v>
      </c>
      <c r="J43" s="53"/>
      <c r="K43" s="29">
        <f t="shared" si="17"/>
        <v>1.1516933174224344</v>
      </c>
      <c r="L43" s="64">
        <f t="shared" ref="L43:L49" si="34">+E43-H43</f>
        <v>0</v>
      </c>
      <c r="M43" s="89">
        <f t="shared" ref="M43:M99" si="35">+H43/E43</f>
        <v>1</v>
      </c>
      <c r="N43" s="58"/>
      <c r="O43" s="58"/>
      <c r="P43" s="58"/>
      <c r="Q43" s="58"/>
      <c r="R43" s="58"/>
      <c r="S43" s="58"/>
      <c r="T43" s="58"/>
      <c r="U43" s="58"/>
      <c r="V43" s="58"/>
      <c r="W43" s="249"/>
      <c r="X43" s="58"/>
      <c r="Y43" s="58"/>
      <c r="Z43" s="58"/>
      <c r="AA43" s="37">
        <f t="shared" si="14"/>
        <v>0</v>
      </c>
    </row>
    <row r="44" spans="1:27" ht="18.75" customHeight="1">
      <c r="A44" s="5" t="s">
        <v>95</v>
      </c>
      <c r="B44" s="6" t="s">
        <v>96</v>
      </c>
      <c r="C44" s="57"/>
      <c r="D44" s="111"/>
      <c r="E44" s="106"/>
      <c r="F44" s="111"/>
      <c r="G44" s="110"/>
      <c r="H44" s="106"/>
      <c r="I44" s="161"/>
      <c r="J44" s="53"/>
      <c r="K44" s="29" t="e">
        <f t="shared" si="17"/>
        <v>#DIV/0!</v>
      </c>
      <c r="L44" s="64">
        <f t="shared" si="34"/>
        <v>0</v>
      </c>
      <c r="M44" s="89" t="e">
        <f t="shared" si="35"/>
        <v>#DIV/0!</v>
      </c>
      <c r="N44" s="58"/>
      <c r="O44" s="58"/>
      <c r="P44" s="58"/>
      <c r="Q44" s="58"/>
      <c r="R44" s="58"/>
      <c r="S44" s="58"/>
      <c r="T44" s="58"/>
      <c r="U44" s="58"/>
      <c r="V44" s="58"/>
      <c r="W44" s="249"/>
      <c r="X44" s="58"/>
      <c r="Y44" s="58"/>
      <c r="Z44" s="58"/>
      <c r="AA44" s="37">
        <f t="shared" si="14"/>
        <v>0</v>
      </c>
    </row>
    <row r="45" spans="1:27" ht="42.75" customHeight="1">
      <c r="A45" s="55"/>
      <c r="B45" s="56" t="s">
        <v>97</v>
      </c>
      <c r="C45" s="61" t="s">
        <v>98</v>
      </c>
      <c r="D45" s="112">
        <v>20112</v>
      </c>
      <c r="E45" s="113">
        <f>1956-0.255</f>
        <v>1955.7449999999999</v>
      </c>
      <c r="F45" s="111">
        <v>19891.600999999999</v>
      </c>
      <c r="G45" s="114">
        <v>0</v>
      </c>
      <c r="H45" s="194">
        <v>1955.7449999999999</v>
      </c>
      <c r="I45" s="161">
        <f t="shared" si="4"/>
        <v>100</v>
      </c>
      <c r="J45" s="53" t="s">
        <v>92</v>
      </c>
      <c r="K45" s="29">
        <f t="shared" si="17"/>
        <v>0.98904141805887025</v>
      </c>
      <c r="L45" s="64">
        <f t="shared" si="34"/>
        <v>0</v>
      </c>
      <c r="M45" s="89">
        <f t="shared" si="35"/>
        <v>1</v>
      </c>
      <c r="N45" s="58"/>
      <c r="O45" s="58"/>
      <c r="P45" s="58"/>
      <c r="Q45" s="58"/>
      <c r="R45" s="58"/>
      <c r="S45" s="58"/>
      <c r="T45" s="58"/>
      <c r="U45" s="58"/>
      <c r="V45" s="58"/>
      <c r="W45" s="249"/>
      <c r="X45" s="58"/>
      <c r="Y45" s="58"/>
      <c r="Z45" s="58"/>
      <c r="AA45" s="37">
        <f t="shared" si="14"/>
        <v>0</v>
      </c>
    </row>
    <row r="46" spans="1:27" ht="22.5" customHeight="1">
      <c r="A46" s="5" t="s">
        <v>24</v>
      </c>
      <c r="B46" s="6" t="s">
        <v>63</v>
      </c>
      <c r="C46" s="57"/>
      <c r="D46" s="111"/>
      <c r="E46" s="106"/>
      <c r="F46" s="111"/>
      <c r="G46" s="110"/>
      <c r="H46" s="195"/>
      <c r="I46" s="161"/>
      <c r="J46" s="53"/>
      <c r="K46" s="29" t="e">
        <f t="shared" si="17"/>
        <v>#DIV/0!</v>
      </c>
      <c r="L46" s="64">
        <f t="shared" si="34"/>
        <v>0</v>
      </c>
      <c r="M46" s="89" t="e">
        <f t="shared" si="35"/>
        <v>#DIV/0!</v>
      </c>
      <c r="N46" s="58"/>
      <c r="O46" s="58"/>
      <c r="P46" s="58"/>
      <c r="Q46" s="58"/>
      <c r="R46" s="58"/>
      <c r="S46" s="58"/>
      <c r="T46" s="58"/>
      <c r="U46" s="58"/>
      <c r="V46" s="58"/>
      <c r="W46" s="249"/>
      <c r="X46" s="58"/>
      <c r="Y46" s="58"/>
      <c r="Z46" s="58"/>
      <c r="AA46" s="37">
        <f t="shared" si="14"/>
        <v>0</v>
      </c>
    </row>
    <row r="47" spans="1:27" ht="37.5" customHeight="1">
      <c r="A47" s="7" t="s">
        <v>15</v>
      </c>
      <c r="B47" s="8" t="s">
        <v>57</v>
      </c>
      <c r="C47" s="52" t="s">
        <v>65</v>
      </c>
      <c r="D47" s="95"/>
      <c r="E47" s="113">
        <v>1334.2550000000001</v>
      </c>
      <c r="F47" s="102">
        <f>+G47</f>
        <v>1334.2550000000001</v>
      </c>
      <c r="G47" s="102">
        <f>+H47</f>
        <v>1334.2550000000001</v>
      </c>
      <c r="H47" s="78">
        <f>+E47</f>
        <v>1334.2550000000001</v>
      </c>
      <c r="I47" s="161">
        <f t="shared" si="4"/>
        <v>100</v>
      </c>
      <c r="J47" s="53" t="s">
        <v>92</v>
      </c>
      <c r="K47" s="29" t="e">
        <f t="shared" si="17"/>
        <v>#DIV/0!</v>
      </c>
      <c r="L47" s="64">
        <f t="shared" si="34"/>
        <v>0</v>
      </c>
      <c r="M47" s="89">
        <f t="shared" si="35"/>
        <v>1</v>
      </c>
      <c r="N47" s="15"/>
      <c r="O47" s="15">
        <v>400</v>
      </c>
      <c r="P47" s="15">
        <v>2050.1030000000001</v>
      </c>
      <c r="Q47" s="24"/>
      <c r="R47" s="24"/>
      <c r="S47" s="24"/>
      <c r="T47" s="24"/>
      <c r="U47" s="24"/>
      <c r="V47" s="24"/>
      <c r="W47" s="245"/>
      <c r="X47" s="24"/>
      <c r="Y47" s="15"/>
      <c r="Z47" s="14">
        <f t="shared" ref="Z47:Z48" si="36">+SUM(N47:Y47)</f>
        <v>2450.1030000000001</v>
      </c>
      <c r="AA47" s="37">
        <f t="shared" si="14"/>
        <v>2450.1030000000001</v>
      </c>
    </row>
    <row r="48" spans="1:27" ht="41.25" customHeight="1">
      <c r="A48" s="7">
        <v>2</v>
      </c>
      <c r="B48" s="8" t="s">
        <v>60</v>
      </c>
      <c r="C48" s="52" t="s">
        <v>67</v>
      </c>
      <c r="D48" s="95"/>
      <c r="E48" s="113">
        <v>500</v>
      </c>
      <c r="F48" s="102">
        <f>+G48</f>
        <v>310</v>
      </c>
      <c r="G48" s="102">
        <f>+H48-190</f>
        <v>310</v>
      </c>
      <c r="H48" s="78">
        <f>+E48</f>
        <v>500</v>
      </c>
      <c r="I48" s="161">
        <f t="shared" si="4"/>
        <v>100</v>
      </c>
      <c r="J48" s="53" t="s">
        <v>92</v>
      </c>
      <c r="K48" s="29" t="e">
        <f t="shared" si="17"/>
        <v>#DIV/0!</v>
      </c>
      <c r="L48" s="64">
        <f t="shared" si="34"/>
        <v>0</v>
      </c>
      <c r="M48" s="89">
        <f t="shared" si="35"/>
        <v>1</v>
      </c>
      <c r="N48" s="15"/>
      <c r="O48" s="15">
        <v>100</v>
      </c>
      <c r="P48" s="15">
        <v>500</v>
      </c>
      <c r="Q48" s="15"/>
      <c r="R48" s="15"/>
      <c r="S48" s="15"/>
      <c r="T48" s="15"/>
      <c r="U48" s="15"/>
      <c r="V48" s="15"/>
      <c r="W48" s="246"/>
      <c r="X48" s="24"/>
      <c r="Y48" s="15"/>
      <c r="Z48" s="14">
        <f t="shared" si="36"/>
        <v>600</v>
      </c>
      <c r="AA48" s="37">
        <f t="shared" si="14"/>
        <v>600</v>
      </c>
    </row>
    <row r="49" spans="1:27" s="220" customFormat="1" ht="33" customHeight="1">
      <c r="A49" s="222">
        <v>3</v>
      </c>
      <c r="B49" s="223" t="s">
        <v>59</v>
      </c>
      <c r="C49" s="213" t="s">
        <v>66</v>
      </c>
      <c r="D49" s="214"/>
      <c r="E49" s="215">
        <v>500</v>
      </c>
      <c r="F49" s="204">
        <f>+G49</f>
        <v>500</v>
      </c>
      <c r="G49" s="221">
        <f>+H49</f>
        <v>500</v>
      </c>
      <c r="H49" s="215">
        <f>+E49</f>
        <v>500</v>
      </c>
      <c r="I49" s="188">
        <f t="shared" si="4"/>
        <v>100</v>
      </c>
      <c r="J49" s="213" t="s">
        <v>92</v>
      </c>
      <c r="K49" s="216" t="e">
        <f t="shared" si="17"/>
        <v>#DIV/0!</v>
      </c>
      <c r="L49" s="185">
        <f t="shared" si="34"/>
        <v>0</v>
      </c>
      <c r="M49" s="217">
        <f t="shared" si="35"/>
        <v>1</v>
      </c>
      <c r="N49" s="224"/>
      <c r="O49" s="224"/>
      <c r="P49" s="224"/>
      <c r="Q49" s="224"/>
      <c r="R49" s="224"/>
      <c r="S49" s="224"/>
      <c r="T49" s="224"/>
      <c r="U49" s="224"/>
      <c r="V49" s="224"/>
      <c r="W49" s="224"/>
      <c r="X49" s="225"/>
      <c r="Y49" s="224"/>
      <c r="Z49" s="226"/>
      <c r="AA49" s="219">
        <f t="shared" si="14"/>
        <v>0</v>
      </c>
    </row>
    <row r="50" spans="1:27" ht="38.25" customHeight="1">
      <c r="A50" s="55">
        <v>4</v>
      </c>
      <c r="B50" s="56" t="s">
        <v>101</v>
      </c>
      <c r="C50" s="52" t="s">
        <v>68</v>
      </c>
      <c r="D50" s="95"/>
      <c r="E50" s="102">
        <v>1310</v>
      </c>
      <c r="F50" s="102">
        <f>+G50</f>
        <v>1127</v>
      </c>
      <c r="G50" s="102">
        <f>+H50-183</f>
        <v>1127</v>
      </c>
      <c r="H50" s="106">
        <f>+E50</f>
        <v>1310</v>
      </c>
      <c r="I50" s="161">
        <f t="shared" si="4"/>
        <v>100</v>
      </c>
      <c r="J50" s="140" t="s">
        <v>178</v>
      </c>
      <c r="K50" s="29" t="e">
        <f t="shared" si="17"/>
        <v>#DIV/0!</v>
      </c>
      <c r="L50" s="29"/>
      <c r="M50" s="89">
        <f t="shared" si="35"/>
        <v>1</v>
      </c>
      <c r="N50" s="65"/>
      <c r="O50" s="65"/>
      <c r="P50" s="65"/>
      <c r="Q50" s="65"/>
      <c r="R50" s="65"/>
      <c r="S50" s="65"/>
      <c r="T50" s="65"/>
      <c r="U50" s="65"/>
      <c r="V50" s="65"/>
      <c r="W50" s="224"/>
      <c r="X50" s="66"/>
      <c r="Y50" s="65"/>
      <c r="Z50" s="67"/>
      <c r="AA50" s="37">
        <f t="shared" si="14"/>
        <v>0</v>
      </c>
    </row>
    <row r="51" spans="1:27" s="2" customFormat="1" ht="25.5" customHeight="1">
      <c r="A51" s="59" t="s">
        <v>182</v>
      </c>
      <c r="B51" s="60" t="s">
        <v>183</v>
      </c>
      <c r="C51" s="107"/>
      <c r="D51" s="108">
        <f>+D52</f>
        <v>1000</v>
      </c>
      <c r="E51" s="108">
        <f t="shared" ref="E51:H51" si="37">+E52</f>
        <v>547.54300000000001</v>
      </c>
      <c r="F51" s="108">
        <f t="shared" si="37"/>
        <v>915.82169999999996</v>
      </c>
      <c r="G51" s="108">
        <f t="shared" si="37"/>
        <v>0</v>
      </c>
      <c r="H51" s="192">
        <f t="shared" si="37"/>
        <v>463.36470000000003</v>
      </c>
      <c r="I51" s="161">
        <f t="shared" si="4"/>
        <v>84.626175478455579</v>
      </c>
      <c r="J51" s="162"/>
      <c r="K51" s="29">
        <f t="shared" si="17"/>
        <v>0.91582169999999996</v>
      </c>
      <c r="L51" s="136"/>
      <c r="M51" s="137"/>
      <c r="N51" s="138"/>
      <c r="O51" s="138"/>
      <c r="P51" s="138"/>
      <c r="Q51" s="138"/>
      <c r="R51" s="138"/>
      <c r="S51" s="138"/>
      <c r="T51" s="138"/>
      <c r="U51" s="138"/>
      <c r="V51" s="138"/>
      <c r="W51" s="250"/>
      <c r="X51" s="66"/>
      <c r="Y51" s="138"/>
      <c r="Z51" s="139"/>
      <c r="AA51" s="37">
        <f t="shared" si="14"/>
        <v>0</v>
      </c>
    </row>
    <row r="52" spans="1:27" s="37" customFormat="1" ht="30" customHeight="1">
      <c r="A52" s="7">
        <v>1</v>
      </c>
      <c r="B52" s="8" t="s">
        <v>180</v>
      </c>
      <c r="C52" s="135" t="s">
        <v>181</v>
      </c>
      <c r="D52" s="9">
        <v>1000</v>
      </c>
      <c r="E52" s="102">
        <v>547.54300000000001</v>
      </c>
      <c r="F52" s="105">
        <f>+D52-E52+H52</f>
        <v>915.82169999999996</v>
      </c>
      <c r="G52" s="97"/>
      <c r="H52" s="102">
        <v>463.36470000000003</v>
      </c>
      <c r="I52" s="161">
        <f t="shared" si="4"/>
        <v>84.626175478455579</v>
      </c>
      <c r="J52" s="53" t="s">
        <v>92</v>
      </c>
      <c r="K52" s="29">
        <f t="shared" si="17"/>
        <v>0.91582169999999996</v>
      </c>
      <c r="L52" s="186">
        <f>+E52-H52</f>
        <v>84.178299999999979</v>
      </c>
      <c r="M52" s="190">
        <f>+F52-H52</f>
        <v>452.45699999999994</v>
      </c>
      <c r="N52" s="46"/>
      <c r="O52" s="46"/>
      <c r="P52" s="46"/>
      <c r="Q52" s="46"/>
      <c r="R52" s="46"/>
      <c r="S52" s="46"/>
      <c r="T52" s="46"/>
      <c r="U52" s="46"/>
      <c r="V52" s="46"/>
      <c r="W52" s="191">
        <f>+M52+'[1]2022'!$AW$61</f>
        <v>653.38469999999995</v>
      </c>
      <c r="X52" s="46" t="s">
        <v>88</v>
      </c>
      <c r="Y52" s="46"/>
      <c r="Z52" s="47">
        <f>+SUM(N52:Y52)</f>
        <v>653.38469999999995</v>
      </c>
      <c r="AA52" s="37">
        <f t="shared" si="14"/>
        <v>653.38469999999995</v>
      </c>
    </row>
    <row r="53" spans="1:27" s="130" customFormat="1" ht="34.5" customHeight="1">
      <c r="A53" s="121" t="s">
        <v>170</v>
      </c>
      <c r="B53" s="122" t="s">
        <v>171</v>
      </c>
      <c r="C53" s="123"/>
      <c r="D53" s="124">
        <f>+D54+D70</f>
        <v>91671</v>
      </c>
      <c r="E53" s="124">
        <f t="shared" ref="E53:G53" si="38">+E54+E70</f>
        <v>52891</v>
      </c>
      <c r="F53" s="124">
        <f t="shared" si="38"/>
        <v>40184.644</v>
      </c>
      <c r="G53" s="124">
        <f t="shared" si="38"/>
        <v>40184.644</v>
      </c>
      <c r="H53" s="196">
        <f>+H54+H70</f>
        <v>47631.14</v>
      </c>
      <c r="I53" s="161">
        <f t="shared" si="4"/>
        <v>90.055283507591071</v>
      </c>
      <c r="J53" s="163"/>
      <c r="K53" s="29">
        <f t="shared" si="17"/>
        <v>0.43835721220451396</v>
      </c>
      <c r="L53" s="125"/>
      <c r="M53" s="126">
        <f>+H53/E53</f>
        <v>0.90055283507591077</v>
      </c>
      <c r="N53" s="127"/>
      <c r="O53" s="127"/>
      <c r="P53" s="127"/>
      <c r="Q53" s="127"/>
      <c r="R53" s="127"/>
      <c r="S53" s="127"/>
      <c r="T53" s="127"/>
      <c r="U53" s="127"/>
      <c r="V53" s="127"/>
      <c r="W53" s="224">
        <f>+F52-W52</f>
        <v>262.43700000000001</v>
      </c>
      <c r="X53" s="128"/>
      <c r="Y53" s="127"/>
      <c r="Z53" s="129"/>
      <c r="AA53" s="37">
        <f t="shared" si="14"/>
        <v>262.43700000000001</v>
      </c>
    </row>
    <row r="54" spans="1:27" s="134" customFormat="1" ht="39" customHeight="1">
      <c r="A54" s="131" t="s">
        <v>13</v>
      </c>
      <c r="B54" s="122" t="s">
        <v>179</v>
      </c>
      <c r="C54" s="132"/>
      <c r="D54" s="133">
        <f>SUM(D56:D69)</f>
        <v>19719</v>
      </c>
      <c r="E54" s="133">
        <f>SUM(E56:E69)</f>
        <v>17505</v>
      </c>
      <c r="F54" s="133">
        <f t="shared" ref="F54:G54" si="39">SUM(F56:F69)</f>
        <v>16675.490999999998</v>
      </c>
      <c r="G54" s="133">
        <f t="shared" si="39"/>
        <v>16675.490999999998</v>
      </c>
      <c r="H54" s="133">
        <f>SUM(H56:H69)</f>
        <v>16767.18</v>
      </c>
      <c r="I54" s="161">
        <f t="shared" si="4"/>
        <v>95.785089974293058</v>
      </c>
      <c r="J54" s="165"/>
      <c r="K54" s="29">
        <f t="shared" si="17"/>
        <v>0.84565601703940352</v>
      </c>
      <c r="L54" s="183">
        <f>+E54-H54</f>
        <v>737.81999999999971</v>
      </c>
      <c r="M54" s="126">
        <f t="shared" si="35"/>
        <v>0.95785089974293058</v>
      </c>
      <c r="W54" s="235"/>
      <c r="AA54" s="37">
        <f t="shared" si="14"/>
        <v>0</v>
      </c>
    </row>
    <row r="55" spans="1:27" ht="21.75" customHeight="1">
      <c r="A55" s="69"/>
      <c r="B55" s="70" t="s">
        <v>102</v>
      </c>
      <c r="C55" s="54"/>
      <c r="D55" s="54"/>
      <c r="E55" s="54"/>
      <c r="F55" s="92"/>
      <c r="G55" s="92"/>
      <c r="H55" s="197"/>
      <c r="I55" s="161"/>
      <c r="J55" s="53"/>
      <c r="K55" s="29" t="e">
        <f t="shared" si="17"/>
        <v>#DIV/0!</v>
      </c>
      <c r="L55" s="183">
        <f t="shared" ref="L55:L94" si="40">+E55-H55</f>
        <v>0</v>
      </c>
      <c r="M55" s="89"/>
      <c r="AA55" s="37">
        <f t="shared" si="14"/>
        <v>0</v>
      </c>
    </row>
    <row r="56" spans="1:27" ht="34.5" customHeight="1">
      <c r="A56" s="71">
        <v>1</v>
      </c>
      <c r="B56" s="74" t="s">
        <v>103</v>
      </c>
      <c r="C56" s="54" t="s">
        <v>140</v>
      </c>
      <c r="D56" s="113">
        <v>804</v>
      </c>
      <c r="E56" s="113">
        <v>804</v>
      </c>
      <c r="F56" s="113">
        <f>+G56</f>
        <v>791.44100000000003</v>
      </c>
      <c r="G56" s="113">
        <f>+H56</f>
        <v>791.44100000000003</v>
      </c>
      <c r="H56" s="113">
        <v>791.44100000000003</v>
      </c>
      <c r="I56" s="188">
        <f t="shared" si="4"/>
        <v>98.437935323383087</v>
      </c>
      <c r="J56" s="53"/>
      <c r="K56" s="29">
        <f t="shared" si="17"/>
        <v>0.98437935323383086</v>
      </c>
      <c r="L56" s="183">
        <f t="shared" si="40"/>
        <v>12.558999999999969</v>
      </c>
      <c r="M56" s="89">
        <f t="shared" si="35"/>
        <v>0.98437935323383086</v>
      </c>
      <c r="AA56" s="37">
        <f t="shared" si="14"/>
        <v>0</v>
      </c>
    </row>
    <row r="57" spans="1:27" ht="34.5" customHeight="1">
      <c r="A57" s="71">
        <v>2</v>
      </c>
      <c r="B57" s="74" t="s">
        <v>104</v>
      </c>
      <c r="C57" s="54" t="s">
        <v>141</v>
      </c>
      <c r="D57" s="113">
        <v>350</v>
      </c>
      <c r="E57" s="113">
        <v>350</v>
      </c>
      <c r="F57" s="113">
        <f t="shared" ref="F57:F69" si="41">+G57</f>
        <v>349.339</v>
      </c>
      <c r="G57" s="113">
        <f>+H57</f>
        <v>349.339</v>
      </c>
      <c r="H57" s="113">
        <v>349.339</v>
      </c>
      <c r="I57" s="161">
        <f t="shared" si="4"/>
        <v>99.811142857142855</v>
      </c>
      <c r="J57" s="140"/>
      <c r="K57" s="29">
        <f t="shared" si="17"/>
        <v>0.99811142857142854</v>
      </c>
      <c r="L57" s="183">
        <f t="shared" si="40"/>
        <v>0.66100000000000136</v>
      </c>
      <c r="M57" s="89">
        <f t="shared" si="35"/>
        <v>0.99811142857142854</v>
      </c>
      <c r="AA57" s="37">
        <f t="shared" si="14"/>
        <v>0</v>
      </c>
    </row>
    <row r="58" spans="1:27" ht="26.25" customHeight="1">
      <c r="A58" s="71">
        <v>3</v>
      </c>
      <c r="B58" s="74" t="s">
        <v>105</v>
      </c>
      <c r="C58" s="54" t="s">
        <v>142</v>
      </c>
      <c r="D58" s="113">
        <v>804</v>
      </c>
      <c r="E58" s="113">
        <v>804</v>
      </c>
      <c r="F58" s="113">
        <f t="shared" si="41"/>
        <v>803.67700000000002</v>
      </c>
      <c r="G58" s="113">
        <f>+H58</f>
        <v>803.67700000000002</v>
      </c>
      <c r="H58" s="113">
        <v>803.67700000000002</v>
      </c>
      <c r="I58" s="188">
        <f t="shared" si="4"/>
        <v>99.959825870646767</v>
      </c>
      <c r="J58" s="140"/>
      <c r="K58" s="29">
        <f t="shared" si="17"/>
        <v>0.99959825870646768</v>
      </c>
      <c r="L58" s="183">
        <f t="shared" si="40"/>
        <v>0.32299999999997908</v>
      </c>
      <c r="M58" s="89">
        <f t="shared" si="35"/>
        <v>0.99959825870646768</v>
      </c>
      <c r="AA58" s="37">
        <f t="shared" si="14"/>
        <v>0</v>
      </c>
    </row>
    <row r="59" spans="1:27" ht="34.5" customHeight="1">
      <c r="A59" s="71">
        <v>4</v>
      </c>
      <c r="B59" s="74" t="s">
        <v>106</v>
      </c>
      <c r="C59" s="54" t="s">
        <v>143</v>
      </c>
      <c r="D59" s="113">
        <v>804</v>
      </c>
      <c r="E59" s="113">
        <v>804</v>
      </c>
      <c r="F59" s="113">
        <f t="shared" si="41"/>
        <v>796.98400000000004</v>
      </c>
      <c r="G59" s="113">
        <f>+H59</f>
        <v>796.98400000000004</v>
      </c>
      <c r="H59" s="113">
        <v>796.98400000000004</v>
      </c>
      <c r="I59" s="161">
        <f t="shared" si="4"/>
        <v>99.127363184079613</v>
      </c>
      <c r="J59" s="140"/>
      <c r="K59" s="29">
        <f t="shared" si="17"/>
        <v>0.99127363184079609</v>
      </c>
      <c r="L59" s="183">
        <f t="shared" si="40"/>
        <v>7.0159999999999627</v>
      </c>
      <c r="M59" s="89">
        <f t="shared" si="35"/>
        <v>0.99127363184079609</v>
      </c>
      <c r="AA59" s="37">
        <f t="shared" si="14"/>
        <v>0</v>
      </c>
    </row>
    <row r="60" spans="1:27" ht="43.5" customHeight="1">
      <c r="A60" s="71">
        <v>5</v>
      </c>
      <c r="B60" s="74" t="s">
        <v>107</v>
      </c>
      <c r="C60" s="54" t="s">
        <v>144</v>
      </c>
      <c r="D60" s="113">
        <v>804</v>
      </c>
      <c r="E60" s="113">
        <v>804</v>
      </c>
      <c r="F60" s="113">
        <f t="shared" si="41"/>
        <v>791.15099999999995</v>
      </c>
      <c r="G60" s="113">
        <f>+H60</f>
        <v>791.15099999999995</v>
      </c>
      <c r="H60" s="113">
        <v>791.15099999999995</v>
      </c>
      <c r="I60" s="188">
        <f t="shared" si="4"/>
        <v>98.401865671641787</v>
      </c>
      <c r="J60" s="53"/>
      <c r="K60" s="29">
        <f t="shared" si="17"/>
        <v>0.98401865671641786</v>
      </c>
      <c r="L60" s="183">
        <f t="shared" si="40"/>
        <v>12.849000000000046</v>
      </c>
      <c r="M60" s="89">
        <f t="shared" si="35"/>
        <v>0.98401865671641786</v>
      </c>
      <c r="AA60" s="37">
        <f t="shared" si="14"/>
        <v>0</v>
      </c>
    </row>
    <row r="61" spans="1:27" ht="45" customHeight="1">
      <c r="A61" s="71">
        <v>6</v>
      </c>
      <c r="B61" s="74" t="s">
        <v>108</v>
      </c>
      <c r="C61" s="54" t="s">
        <v>145</v>
      </c>
      <c r="D61" s="113">
        <v>550</v>
      </c>
      <c r="E61" s="113">
        <v>550</v>
      </c>
      <c r="F61" s="113">
        <f t="shared" si="41"/>
        <v>110</v>
      </c>
      <c r="G61" s="113">
        <v>110</v>
      </c>
      <c r="H61" s="113">
        <v>196.36699999999999</v>
      </c>
      <c r="I61" s="161">
        <f t="shared" si="4"/>
        <v>35.703090909090903</v>
      </c>
      <c r="J61" s="53"/>
      <c r="K61" s="29">
        <f t="shared" si="17"/>
        <v>0.2</v>
      </c>
      <c r="L61" s="183">
        <f t="shared" si="40"/>
        <v>353.63300000000004</v>
      </c>
      <c r="M61" s="89">
        <f t="shared" si="35"/>
        <v>0.35703090909090907</v>
      </c>
      <c r="W61" s="220">
        <v>146</v>
      </c>
      <c r="AA61" s="37">
        <f t="shared" si="14"/>
        <v>146</v>
      </c>
    </row>
    <row r="62" spans="1:27" s="182" customFormat="1" ht="39" customHeight="1">
      <c r="A62" s="201">
        <v>7</v>
      </c>
      <c r="B62" s="159" t="s">
        <v>109</v>
      </c>
      <c r="C62" s="207" t="s">
        <v>146</v>
      </c>
      <c r="D62" s="208">
        <v>1186</v>
      </c>
      <c r="E62" s="208">
        <v>1186</v>
      </c>
      <c r="F62" s="208">
        <f t="shared" si="41"/>
        <v>1133.4459999999999</v>
      </c>
      <c r="G62" s="208">
        <v>1133.4459999999999</v>
      </c>
      <c r="H62" s="208">
        <v>1138.768</v>
      </c>
      <c r="I62" s="230">
        <f t="shared" si="4"/>
        <v>96.017537942664418</v>
      </c>
      <c r="J62" s="201"/>
      <c r="K62" s="177">
        <f t="shared" si="17"/>
        <v>0.95568802698145017</v>
      </c>
      <c r="L62" s="210">
        <f t="shared" si="40"/>
        <v>47.231999999999971</v>
      </c>
      <c r="M62" s="178">
        <f t="shared" si="35"/>
        <v>0.96017537942664422</v>
      </c>
      <c r="W62" s="219"/>
      <c r="AA62" s="182">
        <f t="shared" si="14"/>
        <v>0</v>
      </c>
    </row>
    <row r="63" spans="1:27" s="220" customFormat="1" ht="30" customHeight="1">
      <c r="A63" s="227">
        <v>8</v>
      </c>
      <c r="B63" s="228" t="s">
        <v>110</v>
      </c>
      <c r="C63" s="231" t="s">
        <v>147</v>
      </c>
      <c r="D63" s="229">
        <v>836</v>
      </c>
      <c r="E63" s="229">
        <v>836</v>
      </c>
      <c r="F63" s="229">
        <f t="shared" si="41"/>
        <v>827.44899999999996</v>
      </c>
      <c r="G63" s="229">
        <f t="shared" ref="G63:G69" si="42">+H63</f>
        <v>827.44899999999996</v>
      </c>
      <c r="H63" s="229">
        <v>827.44899999999996</v>
      </c>
      <c r="I63" s="188">
        <f t="shared" si="4"/>
        <v>98.977153110047851</v>
      </c>
      <c r="J63" s="227"/>
      <c r="K63" s="216">
        <f t="shared" si="17"/>
        <v>0.98977153110047844</v>
      </c>
      <c r="L63" s="232">
        <f t="shared" si="40"/>
        <v>8.5510000000000446</v>
      </c>
      <c r="M63" s="217">
        <f t="shared" si="35"/>
        <v>0.98977153110047844</v>
      </c>
      <c r="AA63" s="219">
        <f t="shared" si="14"/>
        <v>0</v>
      </c>
    </row>
    <row r="64" spans="1:27" ht="30" customHeight="1">
      <c r="A64" s="71">
        <v>9</v>
      </c>
      <c r="B64" s="74" t="s">
        <v>111</v>
      </c>
      <c r="C64" s="54" t="s">
        <v>148</v>
      </c>
      <c r="D64" s="113">
        <v>900</v>
      </c>
      <c r="E64" s="113">
        <v>900</v>
      </c>
      <c r="F64" s="113">
        <f t="shared" si="41"/>
        <v>878.88400000000001</v>
      </c>
      <c r="G64" s="113">
        <f t="shared" si="42"/>
        <v>878.88400000000001</v>
      </c>
      <c r="H64" s="113">
        <v>878.88400000000001</v>
      </c>
      <c r="I64" s="188">
        <f t="shared" si="4"/>
        <v>97.65377777777779</v>
      </c>
      <c r="J64" s="140"/>
      <c r="K64" s="29">
        <f>+F64/D64</f>
        <v>0.97653777777777784</v>
      </c>
      <c r="L64" s="183">
        <f t="shared" si="40"/>
        <v>21.115999999999985</v>
      </c>
      <c r="M64" s="89">
        <f>+H64/E64</f>
        <v>0.97653777777777784</v>
      </c>
      <c r="AA64" s="37">
        <f t="shared" si="14"/>
        <v>0</v>
      </c>
    </row>
    <row r="65" spans="1:27" ht="30" customHeight="1">
      <c r="A65" s="71">
        <v>10</v>
      </c>
      <c r="B65" s="74" t="s">
        <v>112</v>
      </c>
      <c r="C65" s="54" t="s">
        <v>149</v>
      </c>
      <c r="D65" s="113">
        <v>1306</v>
      </c>
      <c r="E65" s="113">
        <v>1306</v>
      </c>
      <c r="F65" s="113">
        <f t="shared" si="41"/>
        <v>1093.0450000000001</v>
      </c>
      <c r="G65" s="113">
        <f t="shared" si="42"/>
        <v>1093.0450000000001</v>
      </c>
      <c r="H65" s="113">
        <v>1093.0450000000001</v>
      </c>
      <c r="I65" s="161">
        <f t="shared" si="4"/>
        <v>83.69410413476264</v>
      </c>
      <c r="J65" s="140"/>
      <c r="K65" s="29">
        <f t="shared" si="17"/>
        <v>0.83694104134762637</v>
      </c>
      <c r="L65" s="183">
        <f t="shared" si="40"/>
        <v>212.95499999999993</v>
      </c>
      <c r="M65" s="89">
        <f t="shared" si="35"/>
        <v>0.83694104134762637</v>
      </c>
      <c r="W65" s="220">
        <v>15</v>
      </c>
      <c r="AA65" s="37">
        <f t="shared" si="14"/>
        <v>15</v>
      </c>
    </row>
    <row r="66" spans="1:27" ht="30" customHeight="1">
      <c r="A66" s="71">
        <v>11</v>
      </c>
      <c r="B66" s="74" t="s">
        <v>113</v>
      </c>
      <c r="C66" s="54" t="s">
        <v>150</v>
      </c>
      <c r="D66" s="113">
        <v>430</v>
      </c>
      <c r="E66" s="113">
        <v>430</v>
      </c>
      <c r="F66" s="113">
        <f t="shared" si="41"/>
        <v>427.45800000000003</v>
      </c>
      <c r="G66" s="113">
        <f t="shared" si="42"/>
        <v>427.45800000000003</v>
      </c>
      <c r="H66" s="113">
        <v>427.45800000000003</v>
      </c>
      <c r="I66" s="188">
        <f>+H66/E66*100</f>
        <v>99.408837209302334</v>
      </c>
      <c r="J66" s="140"/>
      <c r="K66" s="29">
        <f t="shared" si="17"/>
        <v>0.99408837209302336</v>
      </c>
      <c r="L66" s="183">
        <f t="shared" si="40"/>
        <v>2.5419999999999732</v>
      </c>
      <c r="M66" s="89">
        <f t="shared" si="35"/>
        <v>0.99408837209302336</v>
      </c>
      <c r="AA66" s="37">
        <f t="shared" si="14"/>
        <v>0</v>
      </c>
    </row>
    <row r="67" spans="1:27" ht="38.25" customHeight="1">
      <c r="A67" s="71">
        <v>12</v>
      </c>
      <c r="B67" s="74" t="s">
        <v>114</v>
      </c>
      <c r="C67" s="54" t="s">
        <v>151</v>
      </c>
      <c r="D67" s="113">
        <v>821</v>
      </c>
      <c r="E67" s="113">
        <v>821</v>
      </c>
      <c r="F67" s="113">
        <f t="shared" si="41"/>
        <v>776.48299999999995</v>
      </c>
      <c r="G67" s="113">
        <f t="shared" si="42"/>
        <v>776.48299999999995</v>
      </c>
      <c r="H67" s="113">
        <v>776.48299999999995</v>
      </c>
      <c r="I67" s="188">
        <f>+H67/E67*100</f>
        <v>94.577710109622402</v>
      </c>
      <c r="J67" s="140"/>
      <c r="K67" s="29">
        <f t="shared" si="17"/>
        <v>0.94577710109622404</v>
      </c>
      <c r="L67" s="183">
        <f t="shared" si="40"/>
        <v>44.517000000000053</v>
      </c>
      <c r="M67" s="89">
        <f t="shared" si="35"/>
        <v>0.94577710109622404</v>
      </c>
      <c r="AA67" s="37">
        <f t="shared" si="14"/>
        <v>0</v>
      </c>
    </row>
    <row r="68" spans="1:27" ht="38.25" customHeight="1">
      <c r="A68" s="71">
        <v>13</v>
      </c>
      <c r="B68" s="74" t="s">
        <v>115</v>
      </c>
      <c r="C68" s="54" t="s">
        <v>152</v>
      </c>
      <c r="D68" s="113">
        <v>530</v>
      </c>
      <c r="E68" s="113">
        <v>530</v>
      </c>
      <c r="F68" s="113">
        <f t="shared" si="41"/>
        <v>516.13400000000001</v>
      </c>
      <c r="G68" s="113">
        <f t="shared" si="42"/>
        <v>516.13400000000001</v>
      </c>
      <c r="H68" s="113">
        <v>516.13400000000001</v>
      </c>
      <c r="I68" s="161">
        <f>+H68/E68*100</f>
        <v>97.383773584905668</v>
      </c>
      <c r="J68" s="140"/>
      <c r="K68" s="29">
        <f t="shared" si="17"/>
        <v>0.97383773584905664</v>
      </c>
      <c r="L68" s="183">
        <f t="shared" si="40"/>
        <v>13.865999999999985</v>
      </c>
      <c r="M68" s="89">
        <f t="shared" si="35"/>
        <v>0.97383773584905664</v>
      </c>
      <c r="AA68" s="37">
        <f t="shared" si="14"/>
        <v>0</v>
      </c>
    </row>
    <row r="69" spans="1:27" s="220" customFormat="1" ht="38.25" customHeight="1">
      <c r="A69" s="227">
        <v>14</v>
      </c>
      <c r="B69" s="228" t="s">
        <v>116</v>
      </c>
      <c r="C69" s="231" t="s">
        <v>153</v>
      </c>
      <c r="D69" s="229">
        <v>9594</v>
      </c>
      <c r="E69" s="229">
        <v>7380</v>
      </c>
      <c r="F69" s="229">
        <f t="shared" si="41"/>
        <v>7380</v>
      </c>
      <c r="G69" s="229">
        <f t="shared" si="42"/>
        <v>7380</v>
      </c>
      <c r="H69" s="233">
        <f>+E69</f>
        <v>7380</v>
      </c>
      <c r="I69" s="188">
        <f>+H69/E69*100</f>
        <v>100</v>
      </c>
      <c r="J69" s="227"/>
      <c r="K69" s="216">
        <f t="shared" si="17"/>
        <v>0.76923076923076927</v>
      </c>
      <c r="L69" s="232">
        <f t="shared" si="40"/>
        <v>0</v>
      </c>
      <c r="M69" s="217">
        <f t="shared" si="35"/>
        <v>1</v>
      </c>
      <c r="W69" s="220">
        <v>2591.2339999999999</v>
      </c>
      <c r="AA69" s="219">
        <f t="shared" si="14"/>
        <v>2591.2339999999999</v>
      </c>
    </row>
    <row r="70" spans="1:27" s="2" customFormat="1" ht="48" customHeight="1">
      <c r="A70" s="69" t="s">
        <v>28</v>
      </c>
      <c r="B70" s="120" t="s">
        <v>117</v>
      </c>
      <c r="C70" s="118"/>
      <c r="D70" s="119">
        <f>+D71+D74+D76+D84+D87+D89</f>
        <v>71952</v>
      </c>
      <c r="E70" s="119">
        <f>+E71+E74+E76+E84+E87+E89</f>
        <v>35386</v>
      </c>
      <c r="F70" s="119">
        <f t="shared" ref="F70:G70" si="43">+F71+F74+F76+F84+F87+F89</f>
        <v>23509.152999999998</v>
      </c>
      <c r="G70" s="119">
        <f t="shared" si="43"/>
        <v>23509.152999999998</v>
      </c>
      <c r="H70" s="119">
        <f>+H71+H74+H76+H84+H87+H89</f>
        <v>30863.96</v>
      </c>
      <c r="I70" s="161">
        <f t="shared" si="4"/>
        <v>87.220821793929801</v>
      </c>
      <c r="J70" s="162"/>
      <c r="K70" s="29">
        <f t="shared" si="17"/>
        <v>0.32673383644651988</v>
      </c>
      <c r="L70" s="183">
        <f t="shared" si="40"/>
        <v>4522.0400000000009</v>
      </c>
      <c r="M70" s="89">
        <f>+H70/E70</f>
        <v>0.87220821793929804</v>
      </c>
      <c r="W70" s="235"/>
      <c r="AA70" s="37">
        <f t="shared" si="14"/>
        <v>0</v>
      </c>
    </row>
    <row r="71" spans="1:27" s="2" customFormat="1" ht="30" customHeight="1">
      <c r="A71" s="69" t="s">
        <v>172</v>
      </c>
      <c r="B71" s="120" t="s">
        <v>118</v>
      </c>
      <c r="C71" s="118"/>
      <c r="D71" s="119">
        <f>SUM(D72:D73)</f>
        <v>5812</v>
      </c>
      <c r="E71" s="119">
        <f t="shared" ref="E71:H71" si="44">SUM(E72:E73)</f>
        <v>3083</v>
      </c>
      <c r="F71" s="119">
        <f t="shared" si="44"/>
        <v>1446.08</v>
      </c>
      <c r="G71" s="119">
        <f t="shared" si="44"/>
        <v>1446.08</v>
      </c>
      <c r="H71" s="119">
        <f t="shared" si="44"/>
        <v>2486.1480000000001</v>
      </c>
      <c r="I71" s="161">
        <f t="shared" si="4"/>
        <v>80.640544923775551</v>
      </c>
      <c r="J71" s="162"/>
      <c r="K71" s="29">
        <f t="shared" si="17"/>
        <v>0.24880935994494149</v>
      </c>
      <c r="L71" s="183">
        <f t="shared" si="40"/>
        <v>596.85199999999986</v>
      </c>
      <c r="M71" s="89">
        <f t="shared" si="35"/>
        <v>0.80640544923775548</v>
      </c>
      <c r="W71" s="235"/>
      <c r="AA71" s="37">
        <f t="shared" si="14"/>
        <v>0</v>
      </c>
    </row>
    <row r="72" spans="1:27" ht="36" customHeight="1">
      <c r="A72" s="71">
        <v>1</v>
      </c>
      <c r="B72" s="74" t="s">
        <v>119</v>
      </c>
      <c r="C72" s="54" t="s">
        <v>154</v>
      </c>
      <c r="D72" s="113">
        <v>2906</v>
      </c>
      <c r="E72" s="113">
        <v>1600</v>
      </c>
      <c r="F72" s="113">
        <f>+G72</f>
        <v>523.07999999999993</v>
      </c>
      <c r="G72" s="113">
        <f>+D72*18%</f>
        <v>523.07999999999993</v>
      </c>
      <c r="H72" s="113">
        <v>1003.148</v>
      </c>
      <c r="I72" s="161">
        <f t="shared" si="4"/>
        <v>62.696750000000002</v>
      </c>
      <c r="J72" s="167"/>
      <c r="K72" s="29">
        <f t="shared" si="17"/>
        <v>0.17999999999999997</v>
      </c>
      <c r="L72" s="183">
        <f t="shared" si="40"/>
        <v>596.85199999999998</v>
      </c>
      <c r="M72" s="89">
        <f t="shared" si="35"/>
        <v>0.62696750000000001</v>
      </c>
      <c r="W72" s="220">
        <v>752</v>
      </c>
      <c r="AA72" s="37">
        <f t="shared" si="14"/>
        <v>752</v>
      </c>
    </row>
    <row r="73" spans="1:27" ht="36" customHeight="1">
      <c r="A73" s="71">
        <v>2</v>
      </c>
      <c r="B73" s="74" t="s">
        <v>120</v>
      </c>
      <c r="C73" s="54" t="s">
        <v>155</v>
      </c>
      <c r="D73" s="113">
        <v>2906</v>
      </c>
      <c r="E73" s="113">
        <v>1483</v>
      </c>
      <c r="F73" s="113">
        <f>+G73</f>
        <v>923</v>
      </c>
      <c r="G73" s="113">
        <v>923</v>
      </c>
      <c r="H73" s="113">
        <f>+E73</f>
        <v>1483</v>
      </c>
      <c r="I73" s="161">
        <f t="shared" si="4"/>
        <v>100</v>
      </c>
      <c r="J73" s="166"/>
      <c r="K73" s="29">
        <f t="shared" si="17"/>
        <v>0.31761871988988299</v>
      </c>
      <c r="L73" s="183">
        <f t="shared" si="40"/>
        <v>0</v>
      </c>
      <c r="M73" s="89">
        <f t="shared" si="35"/>
        <v>1</v>
      </c>
      <c r="W73" s="220" t="s">
        <v>200</v>
      </c>
      <c r="X73" s="202">
        <f>+H73-560</f>
        <v>923</v>
      </c>
      <c r="AA73" s="37">
        <f t="shared" si="14"/>
        <v>0</v>
      </c>
    </row>
    <row r="74" spans="1:27" ht="22.5" customHeight="1">
      <c r="A74" s="69" t="s">
        <v>173</v>
      </c>
      <c r="B74" s="72" t="s">
        <v>121</v>
      </c>
      <c r="C74" s="54"/>
      <c r="D74" s="113">
        <f>SUM(D75)</f>
        <v>21000</v>
      </c>
      <c r="E74" s="113">
        <f>SUM(E75)</f>
        <v>3610</v>
      </c>
      <c r="F74" s="113">
        <f t="shared" ref="F74:G74" si="45">SUM(F75)</f>
        <v>2100</v>
      </c>
      <c r="G74" s="113">
        <f t="shared" si="45"/>
        <v>2100</v>
      </c>
      <c r="H74" s="113">
        <f>SUM(H75)</f>
        <v>3610</v>
      </c>
      <c r="I74" s="161">
        <f t="shared" ref="I74:I99" si="46">+H74/E74*100</f>
        <v>100</v>
      </c>
      <c r="J74" s="53"/>
      <c r="K74" s="29">
        <f t="shared" si="17"/>
        <v>0.1</v>
      </c>
      <c r="L74" s="183">
        <f t="shared" si="40"/>
        <v>0</v>
      </c>
      <c r="M74" s="89">
        <f t="shared" si="35"/>
        <v>1</v>
      </c>
      <c r="X74" s="202">
        <f t="shared" ref="X74" si="47">+H74-560</f>
        <v>3050</v>
      </c>
      <c r="AA74" s="37">
        <f t="shared" si="14"/>
        <v>0</v>
      </c>
    </row>
    <row r="75" spans="1:27" ht="36.75" customHeight="1">
      <c r="A75" s="71">
        <v>1</v>
      </c>
      <c r="B75" s="74" t="s">
        <v>122</v>
      </c>
      <c r="C75" s="54" t="s">
        <v>156</v>
      </c>
      <c r="D75" s="113">
        <v>21000</v>
      </c>
      <c r="E75" s="113">
        <v>3610</v>
      </c>
      <c r="F75" s="113">
        <f>+G75</f>
        <v>2100</v>
      </c>
      <c r="G75" s="113">
        <f>+D75*10%</f>
        <v>2100</v>
      </c>
      <c r="H75" s="103">
        <f>+E75</f>
        <v>3610</v>
      </c>
      <c r="I75" s="161">
        <f t="shared" si="46"/>
        <v>100</v>
      </c>
      <c r="J75" s="140"/>
      <c r="K75" s="29">
        <f t="shared" si="17"/>
        <v>0.1</v>
      </c>
      <c r="L75" s="183">
        <f t="shared" si="40"/>
        <v>0</v>
      </c>
      <c r="M75" s="89">
        <f t="shared" si="35"/>
        <v>1</v>
      </c>
      <c r="W75" s="220" t="s">
        <v>199</v>
      </c>
      <c r="X75" s="202">
        <f>+H75-2664.973</f>
        <v>945.02700000000004</v>
      </c>
      <c r="AA75" s="37">
        <f t="shared" si="14"/>
        <v>0</v>
      </c>
    </row>
    <row r="76" spans="1:27" ht="24" customHeight="1">
      <c r="A76" s="69" t="s">
        <v>174</v>
      </c>
      <c r="B76" s="72" t="s">
        <v>123</v>
      </c>
      <c r="C76" s="54"/>
      <c r="D76" s="113">
        <f>SUM(D77:D83)</f>
        <v>24148</v>
      </c>
      <c r="E76" s="113">
        <f>SUM(E77:E83)</f>
        <v>18260</v>
      </c>
      <c r="F76" s="113">
        <f t="shared" ref="F76:G76" si="48">SUM(F77:F83)</f>
        <v>12791.062999999998</v>
      </c>
      <c r="G76" s="113">
        <f t="shared" si="48"/>
        <v>12791.062999999998</v>
      </c>
      <c r="H76" s="113">
        <f>SUM(H77:H83)</f>
        <v>15923.365999999998</v>
      </c>
      <c r="I76" s="161">
        <f t="shared" si="46"/>
        <v>87.203537787513682</v>
      </c>
      <c r="J76" s="166"/>
      <c r="K76" s="29">
        <f t="shared" si="17"/>
        <v>0.52969450886201752</v>
      </c>
      <c r="L76" s="183">
        <f t="shared" si="40"/>
        <v>2336.6340000000018</v>
      </c>
      <c r="M76" s="89">
        <f t="shared" si="35"/>
        <v>0.87203537787513685</v>
      </c>
      <c r="AA76" s="37">
        <f t="shared" si="14"/>
        <v>0</v>
      </c>
    </row>
    <row r="77" spans="1:27" ht="47.25" customHeight="1">
      <c r="A77" s="71">
        <v>1</v>
      </c>
      <c r="B77" s="74" t="s">
        <v>124</v>
      </c>
      <c r="C77" s="54" t="s">
        <v>157</v>
      </c>
      <c r="D77" s="113">
        <v>5000</v>
      </c>
      <c r="E77" s="113">
        <v>4000</v>
      </c>
      <c r="F77" s="113">
        <f>+G77</f>
        <v>2436.721</v>
      </c>
      <c r="G77" s="113">
        <f>+H77-W77</f>
        <v>2436.721</v>
      </c>
      <c r="H77" s="103">
        <v>3380.4690000000001</v>
      </c>
      <c r="I77" s="161">
        <f t="shared" si="46"/>
        <v>84.511724999999998</v>
      </c>
      <c r="J77" s="167"/>
      <c r="K77" s="29">
        <f t="shared" si="17"/>
        <v>0.48734420000000001</v>
      </c>
      <c r="L77" s="183">
        <f>+E77-H77</f>
        <v>619.53099999999995</v>
      </c>
      <c r="M77" s="89">
        <f t="shared" si="35"/>
        <v>0.84511725000000004</v>
      </c>
      <c r="W77" s="220">
        <v>943.74800000000005</v>
      </c>
      <c r="AA77" s="37">
        <f t="shared" si="14"/>
        <v>943.74800000000005</v>
      </c>
    </row>
    <row r="78" spans="1:27" ht="51" customHeight="1">
      <c r="A78" s="71">
        <v>2</v>
      </c>
      <c r="B78" s="74" t="s">
        <v>125</v>
      </c>
      <c r="C78" s="54" t="s">
        <v>158</v>
      </c>
      <c r="D78" s="113">
        <v>6400</v>
      </c>
      <c r="E78" s="113">
        <v>5100</v>
      </c>
      <c r="F78" s="113">
        <f t="shared" ref="F78:F83" si="49">+G78</f>
        <v>3534.0609999999997</v>
      </c>
      <c r="G78" s="113">
        <f>+H78-W78</f>
        <v>3534.0609999999997</v>
      </c>
      <c r="H78" s="103">
        <v>4974.0609999999997</v>
      </c>
      <c r="I78" s="161">
        <f t="shared" si="46"/>
        <v>97.530607843137247</v>
      </c>
      <c r="J78" s="167"/>
      <c r="K78" s="29">
        <f t="shared" si="17"/>
        <v>0.55219703124999997</v>
      </c>
      <c r="L78" s="183">
        <f t="shared" si="40"/>
        <v>125.93900000000031</v>
      </c>
      <c r="M78" s="89">
        <f t="shared" si="35"/>
        <v>0.97530607843137251</v>
      </c>
      <c r="W78" s="220">
        <v>1440</v>
      </c>
      <c r="AA78" s="37">
        <f t="shared" ref="AA78:AA91" si="50">SUM(N78:W78)</f>
        <v>1440</v>
      </c>
    </row>
    <row r="79" spans="1:27" ht="48" customHeight="1">
      <c r="A79" s="71">
        <v>3</v>
      </c>
      <c r="B79" s="74" t="s">
        <v>126</v>
      </c>
      <c r="C79" s="54" t="s">
        <v>159</v>
      </c>
      <c r="D79" s="113">
        <v>6498</v>
      </c>
      <c r="E79" s="113">
        <v>5300</v>
      </c>
      <c r="F79" s="113">
        <f t="shared" si="49"/>
        <v>3510.2809999999999</v>
      </c>
      <c r="G79" s="113">
        <f>+H79-W79</f>
        <v>3510.2809999999999</v>
      </c>
      <c r="H79" s="103">
        <v>4383.2809999999999</v>
      </c>
      <c r="I79" s="161">
        <f>+H79/E79*100</f>
        <v>82.703415094339618</v>
      </c>
      <c r="J79" s="140"/>
      <c r="K79" s="29">
        <f t="shared" si="17"/>
        <v>0.54020944906124957</v>
      </c>
      <c r="L79" s="183">
        <f t="shared" si="40"/>
        <v>916.71900000000005</v>
      </c>
      <c r="M79" s="89">
        <f>+H79/E79</f>
        <v>0.82703415094339616</v>
      </c>
      <c r="W79" s="220">
        <v>873</v>
      </c>
      <c r="AA79" s="37">
        <f t="shared" si="50"/>
        <v>873</v>
      </c>
    </row>
    <row r="80" spans="1:27" ht="33.75" customHeight="1">
      <c r="A80" s="71">
        <v>4</v>
      </c>
      <c r="B80" s="74" t="s">
        <v>127</v>
      </c>
      <c r="C80" s="54" t="s">
        <v>160</v>
      </c>
      <c r="D80" s="113">
        <v>1500</v>
      </c>
      <c r="E80" s="113">
        <v>1200</v>
      </c>
      <c r="F80" s="113">
        <f t="shared" si="49"/>
        <v>650</v>
      </c>
      <c r="G80" s="113">
        <v>650</v>
      </c>
      <c r="H80" s="170">
        <v>525.55499999999995</v>
      </c>
      <c r="I80" s="161">
        <f t="shared" si="46"/>
        <v>43.796250000000001</v>
      </c>
      <c r="J80" s="53"/>
      <c r="K80" s="29">
        <f t="shared" si="17"/>
        <v>0.43333333333333335</v>
      </c>
      <c r="L80" s="183">
        <f t="shared" si="40"/>
        <v>674.44500000000005</v>
      </c>
      <c r="M80" s="89">
        <f t="shared" si="35"/>
        <v>0.43796249999999998</v>
      </c>
      <c r="W80" s="220">
        <v>215.93600000000001</v>
      </c>
      <c r="AA80" s="37">
        <f t="shared" si="50"/>
        <v>215.93600000000001</v>
      </c>
    </row>
    <row r="81" spans="1:27" ht="33.75" customHeight="1">
      <c r="A81" s="71">
        <v>5</v>
      </c>
      <c r="B81" s="74" t="s">
        <v>128</v>
      </c>
      <c r="C81" s="54" t="s">
        <v>161</v>
      </c>
      <c r="D81" s="113">
        <v>1250</v>
      </c>
      <c r="E81" s="113">
        <v>1000</v>
      </c>
      <c r="F81" s="113">
        <f t="shared" si="49"/>
        <v>1000</v>
      </c>
      <c r="G81" s="113">
        <f>+H81</f>
        <v>1000</v>
      </c>
      <c r="H81" s="113">
        <v>1000</v>
      </c>
      <c r="I81" s="188">
        <f t="shared" si="46"/>
        <v>100</v>
      </c>
      <c r="J81" s="140"/>
      <c r="K81" s="29">
        <f t="shared" si="17"/>
        <v>0.8</v>
      </c>
      <c r="L81" s="183">
        <f t="shared" si="40"/>
        <v>0</v>
      </c>
      <c r="M81" s="89">
        <f t="shared" si="35"/>
        <v>1</v>
      </c>
      <c r="W81" s="220">
        <v>10</v>
      </c>
      <c r="AA81" s="37">
        <f t="shared" si="50"/>
        <v>10</v>
      </c>
    </row>
    <row r="82" spans="1:27" ht="33.75" customHeight="1">
      <c r="A82" s="71">
        <v>6</v>
      </c>
      <c r="B82" s="74" t="s">
        <v>129</v>
      </c>
      <c r="C82" s="54" t="s">
        <v>162</v>
      </c>
      <c r="D82" s="113">
        <v>2500</v>
      </c>
      <c r="E82" s="113">
        <v>860</v>
      </c>
      <c r="F82" s="113">
        <f t="shared" si="49"/>
        <v>860</v>
      </c>
      <c r="G82" s="113">
        <f>+H82</f>
        <v>860</v>
      </c>
      <c r="H82" s="113">
        <v>860</v>
      </c>
      <c r="I82" s="188">
        <f t="shared" si="46"/>
        <v>100</v>
      </c>
      <c r="J82" s="53"/>
      <c r="K82" s="29">
        <f t="shared" ref="K82:K97" si="51">+F82/D82</f>
        <v>0.34399999999999997</v>
      </c>
      <c r="L82" s="183">
        <f t="shared" si="40"/>
        <v>0</v>
      </c>
      <c r="M82" s="89">
        <f t="shared" si="35"/>
        <v>1</v>
      </c>
      <c r="AA82" s="37">
        <f t="shared" si="50"/>
        <v>0</v>
      </c>
    </row>
    <row r="83" spans="1:27" ht="33.75" customHeight="1">
      <c r="A83" s="71">
        <v>7</v>
      </c>
      <c r="B83" s="74" t="s">
        <v>130</v>
      </c>
      <c r="C83" s="54" t="s">
        <v>163</v>
      </c>
      <c r="D83" s="113">
        <v>1000</v>
      </c>
      <c r="E83" s="113">
        <v>800</v>
      </c>
      <c r="F83" s="113">
        <f t="shared" si="49"/>
        <v>800</v>
      </c>
      <c r="G83" s="113">
        <f>+H83</f>
        <v>800</v>
      </c>
      <c r="H83" s="113">
        <v>800</v>
      </c>
      <c r="I83" s="161">
        <f t="shared" si="46"/>
        <v>100</v>
      </c>
      <c r="J83" s="53"/>
      <c r="K83" s="29">
        <f t="shared" si="51"/>
        <v>0.8</v>
      </c>
      <c r="L83" s="183">
        <f t="shared" si="40"/>
        <v>0</v>
      </c>
      <c r="M83" s="89">
        <f t="shared" si="35"/>
        <v>1</v>
      </c>
      <c r="W83" s="220">
        <v>15</v>
      </c>
      <c r="AA83" s="37">
        <f t="shared" si="50"/>
        <v>15</v>
      </c>
    </row>
    <row r="84" spans="1:27" ht="23.25" customHeight="1">
      <c r="A84" s="69" t="s">
        <v>175</v>
      </c>
      <c r="B84" s="72" t="s">
        <v>131</v>
      </c>
      <c r="C84" s="54"/>
      <c r="D84" s="113">
        <f>SUM(D85:D86)</f>
        <v>8192</v>
      </c>
      <c r="E84" s="113">
        <f>SUM(E85:E86)</f>
        <v>1475</v>
      </c>
      <c r="F84" s="113">
        <f t="shared" ref="F84:G84" si="52">SUM(F85:F86)</f>
        <v>1306</v>
      </c>
      <c r="G84" s="113">
        <f t="shared" si="52"/>
        <v>1306</v>
      </c>
      <c r="H84" s="113">
        <f>SUM(H85:H86)</f>
        <v>1475</v>
      </c>
      <c r="I84" s="161">
        <f t="shared" si="46"/>
        <v>100</v>
      </c>
      <c r="J84" s="53"/>
      <c r="K84" s="29">
        <f t="shared" si="51"/>
        <v>0.159423828125</v>
      </c>
      <c r="L84" s="183">
        <f t="shared" si="40"/>
        <v>0</v>
      </c>
      <c r="M84" s="89">
        <f t="shared" si="35"/>
        <v>1</v>
      </c>
      <c r="AA84" s="37">
        <f t="shared" si="50"/>
        <v>0</v>
      </c>
    </row>
    <row r="85" spans="1:27" ht="35.25" customHeight="1">
      <c r="A85" s="71">
        <v>1</v>
      </c>
      <c r="B85" s="73" t="s">
        <v>132</v>
      </c>
      <c r="C85" s="54" t="s">
        <v>164</v>
      </c>
      <c r="D85" s="113">
        <v>7055</v>
      </c>
      <c r="E85" s="113">
        <v>875</v>
      </c>
      <c r="F85" s="113">
        <f>+G85</f>
        <v>706</v>
      </c>
      <c r="G85" s="113">
        <v>706</v>
      </c>
      <c r="H85" s="113">
        <v>875</v>
      </c>
      <c r="I85" s="161">
        <f t="shared" si="46"/>
        <v>100</v>
      </c>
      <c r="J85" s="140"/>
      <c r="K85" s="29">
        <f t="shared" si="51"/>
        <v>0.10007087172218285</v>
      </c>
      <c r="L85" s="183">
        <f t="shared" si="40"/>
        <v>0</v>
      </c>
      <c r="M85" s="89">
        <f t="shared" si="35"/>
        <v>1</v>
      </c>
      <c r="W85" s="220">
        <v>450.065</v>
      </c>
      <c r="AA85" s="37">
        <f t="shared" si="50"/>
        <v>450.065</v>
      </c>
    </row>
    <row r="86" spans="1:27" ht="35.25" customHeight="1">
      <c r="A86" s="71">
        <v>2</v>
      </c>
      <c r="B86" s="73" t="s">
        <v>133</v>
      </c>
      <c r="C86" s="54" t="s">
        <v>165</v>
      </c>
      <c r="D86" s="113">
        <v>1137</v>
      </c>
      <c r="E86" s="113">
        <v>600</v>
      </c>
      <c r="F86" s="113">
        <f>+G86</f>
        <v>600</v>
      </c>
      <c r="G86" s="98">
        <f>+H86</f>
        <v>600</v>
      </c>
      <c r="H86" s="113">
        <v>600</v>
      </c>
      <c r="I86" s="161">
        <f t="shared" si="46"/>
        <v>100</v>
      </c>
      <c r="J86" s="140"/>
      <c r="K86" s="29">
        <f t="shared" si="51"/>
        <v>0.52770448548812665</v>
      </c>
      <c r="L86" s="183">
        <f t="shared" si="40"/>
        <v>0</v>
      </c>
      <c r="M86" s="89">
        <f t="shared" si="35"/>
        <v>1</v>
      </c>
      <c r="AA86" s="37">
        <f t="shared" si="50"/>
        <v>0</v>
      </c>
    </row>
    <row r="87" spans="1:27" ht="21.75" customHeight="1">
      <c r="A87" s="69" t="s">
        <v>176</v>
      </c>
      <c r="B87" s="72" t="s">
        <v>134</v>
      </c>
      <c r="C87" s="54"/>
      <c r="D87" s="113">
        <f>SUM(D88)</f>
        <v>5400</v>
      </c>
      <c r="E87" s="113">
        <f>SUM(E88)</f>
        <v>1817</v>
      </c>
      <c r="F87" s="113">
        <f t="shared" ref="F87:G87" si="53">SUM(F88)</f>
        <v>1350</v>
      </c>
      <c r="G87" s="113">
        <f t="shared" si="53"/>
        <v>1350</v>
      </c>
      <c r="H87" s="113">
        <f>SUM(H88)</f>
        <v>1817</v>
      </c>
      <c r="I87" s="161">
        <f t="shared" si="46"/>
        <v>100</v>
      </c>
      <c r="J87" s="53"/>
      <c r="K87" s="29">
        <f t="shared" si="51"/>
        <v>0.25</v>
      </c>
      <c r="L87" s="183">
        <f t="shared" si="40"/>
        <v>0</v>
      </c>
      <c r="M87" s="89">
        <f t="shared" si="35"/>
        <v>1</v>
      </c>
      <c r="AA87" s="37">
        <f t="shared" si="50"/>
        <v>0</v>
      </c>
    </row>
    <row r="88" spans="1:27" ht="126" customHeight="1">
      <c r="A88" s="71">
        <v>1</v>
      </c>
      <c r="B88" s="75" t="s">
        <v>135</v>
      </c>
      <c r="C88" s="54" t="s">
        <v>166</v>
      </c>
      <c r="D88" s="113">
        <v>5400</v>
      </c>
      <c r="E88" s="113">
        <v>1817</v>
      </c>
      <c r="F88" s="113">
        <f>+G88</f>
        <v>1350</v>
      </c>
      <c r="G88" s="113">
        <f>+D88*25%</f>
        <v>1350</v>
      </c>
      <c r="H88" s="103">
        <f>+E88</f>
        <v>1817</v>
      </c>
      <c r="I88" s="176">
        <f t="shared" si="46"/>
        <v>100</v>
      </c>
      <c r="J88" s="140"/>
      <c r="K88" s="29">
        <f t="shared" si="51"/>
        <v>0.25</v>
      </c>
      <c r="L88" s="183">
        <f t="shared" si="40"/>
        <v>0</v>
      </c>
      <c r="M88" s="89">
        <f t="shared" si="35"/>
        <v>1</v>
      </c>
      <c r="AA88" s="37">
        <f t="shared" si="50"/>
        <v>0</v>
      </c>
    </row>
    <row r="89" spans="1:27" ht="23.25" customHeight="1">
      <c r="A89" s="69" t="s">
        <v>177</v>
      </c>
      <c r="B89" s="72" t="s">
        <v>136</v>
      </c>
      <c r="C89" s="54"/>
      <c r="D89" s="113">
        <f>SUM(D90:D92)</f>
        <v>7400</v>
      </c>
      <c r="E89" s="113">
        <f>SUM(E90:E92)</f>
        <v>7141</v>
      </c>
      <c r="F89" s="113">
        <f t="shared" ref="F89:G89" si="54">SUM(F90:F92)</f>
        <v>4516.01</v>
      </c>
      <c r="G89" s="113">
        <f t="shared" si="54"/>
        <v>4516.01</v>
      </c>
      <c r="H89" s="113">
        <f>SUM(H90:H92)</f>
        <v>5552.4459999999999</v>
      </c>
      <c r="I89" s="161">
        <f t="shared" si="46"/>
        <v>77.754460159641496</v>
      </c>
      <c r="J89" s="53"/>
      <c r="K89" s="29">
        <f t="shared" si="51"/>
        <v>0.61027162162162163</v>
      </c>
      <c r="L89" s="183">
        <f t="shared" si="40"/>
        <v>1588.5540000000001</v>
      </c>
      <c r="M89" s="89">
        <f t="shared" si="35"/>
        <v>0.77754460159641503</v>
      </c>
      <c r="AA89" s="37">
        <f t="shared" si="50"/>
        <v>0</v>
      </c>
    </row>
    <row r="90" spans="1:27" ht="35.25" customHeight="1">
      <c r="A90" s="71">
        <v>1</v>
      </c>
      <c r="B90" s="74" t="s">
        <v>137</v>
      </c>
      <c r="C90" s="54" t="s">
        <v>167</v>
      </c>
      <c r="D90" s="113">
        <v>6000</v>
      </c>
      <c r="E90" s="113">
        <v>5741</v>
      </c>
      <c r="F90" s="113">
        <f>+G90</f>
        <v>3568.6969999999997</v>
      </c>
      <c r="G90" s="113">
        <f>+H90-871.436</f>
        <v>3568.6969999999997</v>
      </c>
      <c r="H90" s="113">
        <v>4440.1329999999998</v>
      </c>
      <c r="I90" s="161">
        <f t="shared" si="46"/>
        <v>77.340759449573241</v>
      </c>
      <c r="J90" s="140"/>
      <c r="K90" s="29">
        <f t="shared" si="51"/>
        <v>0.59478283333333326</v>
      </c>
      <c r="L90" s="183">
        <f t="shared" si="40"/>
        <v>1300.8670000000002</v>
      </c>
      <c r="M90" s="89">
        <f t="shared" si="35"/>
        <v>0.77340759449573238</v>
      </c>
      <c r="W90" s="220">
        <v>871.43600000000004</v>
      </c>
      <c r="AA90" s="37">
        <f t="shared" si="50"/>
        <v>871.43600000000004</v>
      </c>
    </row>
    <row r="91" spans="1:27" ht="28.5" customHeight="1">
      <c r="A91" s="61">
        <v>2</v>
      </c>
      <c r="B91" s="153" t="s">
        <v>138</v>
      </c>
      <c r="C91" s="154" t="s">
        <v>168</v>
      </c>
      <c r="D91" s="113">
        <v>400</v>
      </c>
      <c r="E91" s="113">
        <v>400</v>
      </c>
      <c r="F91" s="113">
        <f t="shared" ref="F91:F92" si="55">+G91</f>
        <v>343.916</v>
      </c>
      <c r="G91" s="113">
        <f>+H91</f>
        <v>343.916</v>
      </c>
      <c r="H91" s="113">
        <v>343.916</v>
      </c>
      <c r="I91" s="161">
        <f t="shared" si="46"/>
        <v>85.978999999999999</v>
      </c>
      <c r="J91" s="140"/>
      <c r="K91" s="29">
        <f t="shared" si="51"/>
        <v>0.85978999999999994</v>
      </c>
      <c r="L91" s="183">
        <f t="shared" si="40"/>
        <v>56.084000000000003</v>
      </c>
      <c r="M91" s="89">
        <f t="shared" si="35"/>
        <v>0.85978999999999994</v>
      </c>
      <c r="AA91" s="37">
        <f t="shared" si="50"/>
        <v>0</v>
      </c>
    </row>
    <row r="92" spans="1:27" ht="28.5" customHeight="1">
      <c r="A92" s="159">
        <v>3</v>
      </c>
      <c r="B92" s="100" t="s">
        <v>139</v>
      </c>
      <c r="C92" s="154" t="s">
        <v>169</v>
      </c>
      <c r="D92" s="103">
        <v>1000</v>
      </c>
      <c r="E92" s="103">
        <v>1000</v>
      </c>
      <c r="F92" s="103">
        <f t="shared" si="55"/>
        <v>603.39700000000005</v>
      </c>
      <c r="G92" s="103">
        <f>+H92-165</f>
        <v>603.39700000000005</v>
      </c>
      <c r="H92" s="98">
        <v>768.39700000000005</v>
      </c>
      <c r="I92" s="161">
        <f t="shared" si="46"/>
        <v>76.839699999999993</v>
      </c>
      <c r="J92" s="159"/>
      <c r="K92" s="29">
        <f t="shared" si="51"/>
        <v>0.60339700000000007</v>
      </c>
      <c r="L92" s="183">
        <f t="shared" si="40"/>
        <v>231.60299999999995</v>
      </c>
      <c r="M92" s="89">
        <f t="shared" si="35"/>
        <v>0.768397</v>
      </c>
      <c r="W92" s="220">
        <v>165</v>
      </c>
    </row>
    <row r="93" spans="1:27" s="145" customFormat="1" ht="32.25" customHeight="1">
      <c r="A93" s="155" t="s">
        <v>184</v>
      </c>
      <c r="B93" s="156" t="s">
        <v>185</v>
      </c>
      <c r="C93" s="157"/>
      <c r="D93" s="158">
        <f>+D94+D98</f>
        <v>20808</v>
      </c>
      <c r="E93" s="158">
        <f t="shared" ref="E93:G93" si="56">+E94+E98</f>
        <v>2430</v>
      </c>
      <c r="F93" s="158">
        <f t="shared" si="56"/>
        <v>1299.498</v>
      </c>
      <c r="G93" s="158">
        <f t="shared" si="56"/>
        <v>1299.498</v>
      </c>
      <c r="H93" s="158">
        <f>+H94+H98</f>
        <v>2430</v>
      </c>
      <c r="I93" s="176">
        <f t="shared" si="46"/>
        <v>100</v>
      </c>
      <c r="J93" s="143"/>
      <c r="K93" s="29">
        <f t="shared" si="51"/>
        <v>6.2451845444059982E-2</v>
      </c>
      <c r="L93" s="183">
        <f t="shared" si="40"/>
        <v>0</v>
      </c>
      <c r="M93" s="89">
        <f t="shared" si="35"/>
        <v>1</v>
      </c>
      <c r="W93" s="251"/>
    </row>
    <row r="94" spans="1:27" s="145" customFormat="1" ht="32.25" customHeight="1">
      <c r="A94" s="69" t="s">
        <v>13</v>
      </c>
      <c r="B94" s="146" t="s">
        <v>186</v>
      </c>
      <c r="C94" s="141"/>
      <c r="D94" s="142">
        <f>SUM(D95:D97)</f>
        <v>9715</v>
      </c>
      <c r="E94" s="142">
        <f t="shared" ref="E94:G94" si="57">SUM(E95:E97)</f>
        <v>1136</v>
      </c>
      <c r="F94" s="142">
        <f t="shared" si="57"/>
        <v>914.49800000000005</v>
      </c>
      <c r="G94" s="142">
        <f t="shared" si="57"/>
        <v>914.49800000000005</v>
      </c>
      <c r="H94" s="142">
        <f>SUM(H95:H97)</f>
        <v>1136</v>
      </c>
      <c r="I94" s="176">
        <f t="shared" si="46"/>
        <v>100</v>
      </c>
      <c r="J94" s="200"/>
      <c r="K94" s="29">
        <f t="shared" si="51"/>
        <v>9.4132578486875965E-2</v>
      </c>
      <c r="L94" s="183">
        <f t="shared" si="40"/>
        <v>0</v>
      </c>
      <c r="M94" s="89">
        <f t="shared" si="35"/>
        <v>1</v>
      </c>
      <c r="W94" s="251"/>
    </row>
    <row r="95" spans="1:27" s="37" customFormat="1" ht="32.25" customHeight="1">
      <c r="A95" s="71">
        <v>1</v>
      </c>
      <c r="B95" s="74" t="s">
        <v>187</v>
      </c>
      <c r="C95" s="147" t="s">
        <v>188</v>
      </c>
      <c r="D95" s="148">
        <v>4110</v>
      </c>
      <c r="E95" s="103">
        <v>475</v>
      </c>
      <c r="F95" s="103">
        <f>+G95</f>
        <v>396.27499999999998</v>
      </c>
      <c r="G95" s="149">
        <v>396.27499999999998</v>
      </c>
      <c r="H95" s="98">
        <f>+E95</f>
        <v>475</v>
      </c>
      <c r="I95" s="176">
        <f t="shared" si="46"/>
        <v>100</v>
      </c>
      <c r="J95" s="201"/>
      <c r="K95" s="29">
        <f t="shared" si="51"/>
        <v>9.6417274939172751E-2</v>
      </c>
      <c r="L95" s="183">
        <f>+H95-G95</f>
        <v>78.725000000000023</v>
      </c>
      <c r="M95" s="89">
        <f t="shared" si="35"/>
        <v>1</v>
      </c>
      <c r="W95" s="219">
        <v>78.724999999999994</v>
      </c>
    </row>
    <row r="96" spans="1:27" s="37" customFormat="1" ht="32.25" customHeight="1">
      <c r="A96" s="71">
        <v>2</v>
      </c>
      <c r="B96" s="74" t="s">
        <v>189</v>
      </c>
      <c r="C96" s="147" t="s">
        <v>190</v>
      </c>
      <c r="D96" s="148">
        <v>1730</v>
      </c>
      <c r="E96" s="103">
        <v>200</v>
      </c>
      <c r="F96" s="103">
        <f t="shared" ref="F96" si="58">+G96</f>
        <v>110.499</v>
      </c>
      <c r="G96" s="149">
        <v>110.499</v>
      </c>
      <c r="H96" s="98">
        <f>+E96</f>
        <v>200</v>
      </c>
      <c r="I96" s="176">
        <f t="shared" si="46"/>
        <v>100</v>
      </c>
      <c r="J96" s="201"/>
      <c r="K96" s="29">
        <f t="shared" si="51"/>
        <v>6.3872254335260115E-2</v>
      </c>
      <c r="L96" s="183">
        <f t="shared" ref="L96:L98" si="59">+H96-G96</f>
        <v>89.501000000000005</v>
      </c>
      <c r="M96" s="89">
        <f t="shared" si="35"/>
        <v>1</v>
      </c>
      <c r="W96" s="219">
        <v>53.276000000000003</v>
      </c>
    </row>
    <row r="97" spans="1:23" s="37" customFormat="1" ht="32.25" customHeight="1">
      <c r="A97" s="71">
        <v>3</v>
      </c>
      <c r="B97" s="74" t="s">
        <v>191</v>
      </c>
      <c r="C97" s="147" t="s">
        <v>192</v>
      </c>
      <c r="D97" s="148">
        <v>3875</v>
      </c>
      <c r="E97" s="103">
        <v>461</v>
      </c>
      <c r="F97" s="103">
        <f t="shared" ref="F97" si="60">+G97</f>
        <v>407.72399999999999</v>
      </c>
      <c r="G97" s="149">
        <v>407.72399999999999</v>
      </c>
      <c r="H97" s="98">
        <f>+E97</f>
        <v>461</v>
      </c>
      <c r="I97" s="176">
        <f t="shared" si="46"/>
        <v>100</v>
      </c>
      <c r="J97" s="201"/>
      <c r="K97" s="29">
        <f t="shared" si="51"/>
        <v>0.10521909677419354</v>
      </c>
      <c r="L97" s="183">
        <f t="shared" si="59"/>
        <v>53.27600000000001</v>
      </c>
      <c r="M97" s="89">
        <f t="shared" si="35"/>
        <v>1</v>
      </c>
      <c r="W97" s="219">
        <v>189.501</v>
      </c>
    </row>
    <row r="98" spans="1:23" s="145" customFormat="1" ht="32.25" customHeight="1">
      <c r="A98" s="69" t="s">
        <v>28</v>
      </c>
      <c r="B98" s="146" t="s">
        <v>193</v>
      </c>
      <c r="C98" s="141"/>
      <c r="D98" s="142">
        <f>SUM(D99)</f>
        <v>11093</v>
      </c>
      <c r="E98" s="142">
        <f t="shared" ref="E98:H98" si="61">SUM(E99)</f>
        <v>1294</v>
      </c>
      <c r="F98" s="142">
        <f t="shared" si="61"/>
        <v>385</v>
      </c>
      <c r="G98" s="142">
        <f t="shared" si="61"/>
        <v>385</v>
      </c>
      <c r="H98" s="142">
        <f t="shared" si="61"/>
        <v>1294</v>
      </c>
      <c r="I98" s="161">
        <f t="shared" si="46"/>
        <v>100</v>
      </c>
      <c r="J98" s="143"/>
      <c r="K98" s="144"/>
      <c r="L98" s="183">
        <f t="shared" si="59"/>
        <v>909</v>
      </c>
      <c r="M98" s="89">
        <f t="shared" si="35"/>
        <v>1</v>
      </c>
      <c r="W98" s="251"/>
    </row>
    <row r="99" spans="1:23" s="37" customFormat="1" ht="32.25" customHeight="1">
      <c r="A99" s="76">
        <v>1</v>
      </c>
      <c r="B99" s="77" t="s">
        <v>194</v>
      </c>
      <c r="C99" s="151" t="s">
        <v>195</v>
      </c>
      <c r="D99" s="117">
        <v>11093</v>
      </c>
      <c r="E99" s="117">
        <v>1294</v>
      </c>
      <c r="F99" s="117">
        <f>+G99</f>
        <v>385</v>
      </c>
      <c r="G99" s="151">
        <v>385</v>
      </c>
      <c r="H99" s="198">
        <f>+E99</f>
        <v>1294</v>
      </c>
      <c r="I99" s="164">
        <f t="shared" si="46"/>
        <v>100</v>
      </c>
      <c r="J99" s="152"/>
      <c r="K99" s="150"/>
      <c r="L99" s="183">
        <f>+H99-G99</f>
        <v>909</v>
      </c>
      <c r="M99" s="89">
        <f t="shared" si="35"/>
        <v>1</v>
      </c>
      <c r="W99" s="219" t="s">
        <v>201</v>
      </c>
    </row>
  </sheetData>
  <mergeCells count="17">
    <mergeCell ref="M5:M7"/>
    <mergeCell ref="N6:Z6"/>
    <mergeCell ref="K5:K7"/>
    <mergeCell ref="B5:B7"/>
    <mergeCell ref="A5:A7"/>
    <mergeCell ref="A2:J2"/>
    <mergeCell ref="A3:J3"/>
    <mergeCell ref="H4:J4"/>
    <mergeCell ref="I5:I7"/>
    <mergeCell ref="J5:J7"/>
    <mergeCell ref="E5:E7"/>
    <mergeCell ref="D6:D7"/>
    <mergeCell ref="C6:C7"/>
    <mergeCell ref="C5:D5"/>
    <mergeCell ref="F5:H5"/>
    <mergeCell ref="F6:G6"/>
    <mergeCell ref="H6:H7"/>
  </mergeCells>
  <conditionalFormatting sqref="B12 B14">
    <cfRule type="expression" dxfId="35" priority="23" stopIfTrue="1">
      <formula>+COUNTIF(#REF!,#REF!)&gt;1</formula>
    </cfRule>
  </conditionalFormatting>
  <conditionalFormatting sqref="B19">
    <cfRule type="expression" dxfId="34" priority="22" stopIfTrue="1">
      <formula>+COUNTIF(#REF!,#REF!)&gt;1</formula>
    </cfRule>
  </conditionalFormatting>
  <conditionalFormatting sqref="C12 C19 C23:C29 C14">
    <cfRule type="expression" dxfId="33" priority="24" stopIfTrue="1">
      <formula>+COUNTIF(#REF!,#REF!)&gt;1</formula>
    </cfRule>
  </conditionalFormatting>
  <conditionalFormatting sqref="B54 B84:B91 B76 B74">
    <cfRule type="expression" dxfId="32" priority="17" stopIfTrue="1">
      <formula>+COUNTIF(#REF!,#REF!)&gt;1</formula>
    </cfRule>
  </conditionalFormatting>
  <conditionalFormatting sqref="B56">
    <cfRule type="expression" dxfId="31" priority="12" stopIfTrue="1">
      <formula>+COUNTIF(#REF!,#REF!)&gt;1</formula>
    </cfRule>
  </conditionalFormatting>
  <conditionalFormatting sqref="B53">
    <cfRule type="expression" dxfId="30" priority="11" stopIfTrue="1">
      <formula>+COUNTIF(#REF!,#REF!)&gt;1</formula>
    </cfRule>
  </conditionalFormatting>
  <conditionalFormatting sqref="B57:B63 B67:B73">
    <cfRule type="expression" dxfId="29" priority="10" stopIfTrue="1">
      <formula>+COUNTIF(#REF!,#REF!)&gt;1</formula>
    </cfRule>
  </conditionalFormatting>
  <conditionalFormatting sqref="B75">
    <cfRule type="expression" dxfId="28" priority="9" stopIfTrue="1">
      <formula>+COUNTIF(#REF!,#REF!)&gt;1</formula>
    </cfRule>
  </conditionalFormatting>
  <conditionalFormatting sqref="B77:B83">
    <cfRule type="expression" dxfId="27" priority="8" stopIfTrue="1">
      <formula>+COUNTIF(#REF!,#REF!)&gt;1</formula>
    </cfRule>
  </conditionalFormatting>
  <conditionalFormatting sqref="C52">
    <cfRule type="expression" dxfId="26" priority="7" stopIfTrue="1">
      <formula>+COUNTIF(#REF!,XFD52)&gt;1</formula>
    </cfRule>
  </conditionalFormatting>
  <conditionalFormatting sqref="B93:B99">
    <cfRule type="expression" dxfId="25" priority="6" stopIfTrue="1">
      <formula>+COUNTIF(#REF!,#REF!)&gt;1</formula>
    </cfRule>
  </conditionalFormatting>
  <conditionalFormatting sqref="A92 J92">
    <cfRule type="expression" dxfId="24" priority="4" stopIfTrue="1">
      <formula>+COUNTIF(#REF!,#REF!)&gt;1</formula>
    </cfRule>
  </conditionalFormatting>
  <conditionalFormatting sqref="B64:B66">
    <cfRule type="expression" dxfId="23" priority="3" stopIfTrue="1">
      <formula>+COUNTIF(#REF!,#REF!)&gt;1</formula>
    </cfRule>
  </conditionalFormatting>
  <conditionalFormatting sqref="B31">
    <cfRule type="expression" dxfId="22" priority="2" stopIfTrue="1">
      <formula>+COUNTIF(#REF!,#REF!)&gt;1</formula>
    </cfRule>
  </conditionalFormatting>
  <conditionalFormatting sqref="B13">
    <cfRule type="expression" dxfId="21" priority="1" stopIfTrue="1">
      <formula>+COUNTIF(#REF!,#REF!)&gt;1</formula>
    </cfRule>
  </conditionalFormatting>
  <pageMargins left="0.2" right="0.2" top="0.3" bottom="0.33"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A124"/>
  <sheetViews>
    <sheetView zoomScaleNormal="100" workbookViewId="0">
      <pane xSplit="2" ySplit="6" topLeftCell="C59" activePane="bottomRight" state="frozen"/>
      <selection pane="topRight" activeCell="C1" sqref="C1"/>
      <selection pane="bottomLeft" activeCell="A8" sqref="A8"/>
      <selection pane="bottomRight" activeCell="I79" sqref="I79"/>
    </sheetView>
  </sheetViews>
  <sheetFormatPr defaultRowHeight="15"/>
  <cols>
    <col min="1" max="1" width="5.28515625" customWidth="1"/>
    <col min="2" max="2" width="48.28515625" customWidth="1"/>
    <col min="3" max="3" width="11.140625" customWidth="1"/>
    <col min="4" max="4" width="10.85546875" customWidth="1"/>
    <col min="5" max="5" width="12.28515625" customWidth="1"/>
    <col min="6" max="6" width="12.7109375" customWidth="1"/>
    <col min="7" max="7" width="9.85546875" customWidth="1"/>
    <col min="8" max="8" width="11.7109375" customWidth="1"/>
    <col min="9" max="9" width="8.5703125" customWidth="1"/>
    <col min="10" max="10" width="9.140625" customWidth="1"/>
    <col min="11" max="11" width="9.28515625" hidden="1" customWidth="1"/>
    <col min="12" max="12" width="12.140625" hidden="1" customWidth="1"/>
    <col min="13" max="22" width="9.28515625" hidden="1" customWidth="1"/>
    <col min="23" max="23" width="9.5703125" hidden="1" customWidth="1"/>
    <col min="24" max="24" width="10.42578125" hidden="1" customWidth="1"/>
    <col min="25" max="26" width="9.28515625" hidden="1" customWidth="1"/>
    <col min="27" max="27" width="10.7109375" bestFit="1" customWidth="1"/>
  </cols>
  <sheetData>
    <row r="1" spans="1:27" s="1" customFormat="1" ht="25.5" customHeight="1">
      <c r="A1" s="916" t="s">
        <v>281</v>
      </c>
      <c r="B1" s="916"/>
      <c r="C1" s="916"/>
      <c r="D1" s="916"/>
      <c r="E1" s="916"/>
      <c r="F1" s="916"/>
      <c r="G1" s="916"/>
      <c r="H1" s="916"/>
      <c r="I1" s="916"/>
      <c r="J1" s="916"/>
      <c r="K1" s="278"/>
      <c r="L1" s="278"/>
      <c r="M1" s="279"/>
      <c r="N1" s="182"/>
      <c r="O1" s="182"/>
      <c r="P1" s="182"/>
      <c r="Q1" s="182"/>
      <c r="R1" s="182"/>
      <c r="S1" s="182"/>
      <c r="T1" s="182"/>
      <c r="U1" s="182"/>
      <c r="V1" s="182"/>
      <c r="W1" s="182"/>
      <c r="X1" s="182"/>
      <c r="Y1" s="182"/>
      <c r="Z1" s="182"/>
      <c r="AA1" s="182"/>
    </row>
    <row r="2" spans="1:27" s="1" customFormat="1" ht="21.75" customHeight="1">
      <c r="A2" s="917" t="s">
        <v>280</v>
      </c>
      <c r="B2" s="917"/>
      <c r="C2" s="917"/>
      <c r="D2" s="917"/>
      <c r="E2" s="917"/>
      <c r="F2" s="917"/>
      <c r="G2" s="917"/>
      <c r="H2" s="917"/>
      <c r="I2" s="917"/>
      <c r="J2" s="917"/>
      <c r="K2" s="280"/>
      <c r="L2" s="280"/>
      <c r="M2" s="279"/>
      <c r="N2" s="182"/>
      <c r="O2" s="182"/>
      <c r="P2" s="182"/>
      <c r="Q2" s="182"/>
      <c r="R2" s="182"/>
      <c r="S2" s="182"/>
      <c r="T2" s="182"/>
      <c r="U2" s="182"/>
      <c r="V2" s="182"/>
      <c r="W2" s="182"/>
      <c r="X2" s="182"/>
      <c r="Y2" s="182"/>
      <c r="Z2" s="182"/>
      <c r="AA2" s="182"/>
    </row>
    <row r="3" spans="1:27" s="1" customFormat="1" ht="19.5" customHeight="1">
      <c r="A3" s="182"/>
      <c r="B3" s="182"/>
      <c r="C3" s="279"/>
      <c r="D3" s="279"/>
      <c r="E3" s="279"/>
      <c r="F3" s="279"/>
      <c r="G3" s="279"/>
      <c r="H3" s="918" t="s">
        <v>71</v>
      </c>
      <c r="I3" s="918"/>
      <c r="J3" s="918"/>
      <c r="K3" s="281"/>
      <c r="L3" s="281"/>
      <c r="M3" s="279"/>
      <c r="N3" s="182"/>
      <c r="O3" s="182"/>
      <c r="P3" s="182"/>
      <c r="Q3" s="182"/>
      <c r="R3" s="182"/>
      <c r="S3" s="182"/>
      <c r="T3" s="182"/>
      <c r="U3" s="182"/>
      <c r="V3" s="182"/>
      <c r="W3" s="182"/>
      <c r="X3" s="182"/>
      <c r="Y3" s="182"/>
      <c r="Z3" s="182"/>
      <c r="AA3" s="182"/>
    </row>
    <row r="4" spans="1:27" s="2" customFormat="1" ht="24" customHeight="1">
      <c r="A4" s="919" t="s">
        <v>0</v>
      </c>
      <c r="B4" s="919" t="s">
        <v>1</v>
      </c>
      <c r="C4" s="920" t="s">
        <v>2</v>
      </c>
      <c r="D4" s="920"/>
      <c r="E4" s="920" t="s">
        <v>205</v>
      </c>
      <c r="F4" s="920" t="s">
        <v>6</v>
      </c>
      <c r="G4" s="920"/>
      <c r="H4" s="920"/>
      <c r="I4" s="921" t="s">
        <v>196</v>
      </c>
      <c r="J4" s="920" t="s">
        <v>10</v>
      </c>
      <c r="K4" s="922" t="s">
        <v>90</v>
      </c>
      <c r="L4" s="282"/>
      <c r="M4" s="925" t="s">
        <v>73</v>
      </c>
      <c r="N4" s="283"/>
      <c r="O4" s="283"/>
      <c r="P4" s="283"/>
      <c r="Q4" s="283"/>
      <c r="R4" s="283"/>
      <c r="S4" s="283"/>
      <c r="T4" s="283"/>
      <c r="U4" s="283"/>
      <c r="V4" s="283"/>
      <c r="W4" s="283"/>
      <c r="X4" s="283"/>
      <c r="Y4" s="283"/>
      <c r="Z4" s="283"/>
      <c r="AA4" s="283"/>
    </row>
    <row r="5" spans="1:27" s="2" customFormat="1" ht="25.5" customHeight="1">
      <c r="A5" s="919"/>
      <c r="B5" s="919"/>
      <c r="C5" s="920" t="s">
        <v>3</v>
      </c>
      <c r="D5" s="920" t="s">
        <v>4</v>
      </c>
      <c r="E5" s="920"/>
      <c r="F5" s="920" t="s">
        <v>7</v>
      </c>
      <c r="G5" s="920"/>
      <c r="H5" s="926" t="s">
        <v>9</v>
      </c>
      <c r="I5" s="922"/>
      <c r="J5" s="920"/>
      <c r="K5" s="922"/>
      <c r="L5" s="282"/>
      <c r="M5" s="925"/>
      <c r="N5" s="924" t="s">
        <v>74</v>
      </c>
      <c r="O5" s="924"/>
      <c r="P5" s="924"/>
      <c r="Q5" s="924"/>
      <c r="R5" s="924"/>
      <c r="S5" s="924"/>
      <c r="T5" s="924"/>
      <c r="U5" s="924"/>
      <c r="V5" s="924"/>
      <c r="W5" s="924"/>
      <c r="X5" s="924"/>
      <c r="Y5" s="924"/>
      <c r="Z5" s="924"/>
      <c r="AA5" s="283"/>
    </row>
    <row r="6" spans="1:27" s="2" customFormat="1" ht="48.75" customHeight="1">
      <c r="A6" s="919"/>
      <c r="B6" s="919"/>
      <c r="C6" s="920"/>
      <c r="D6" s="920"/>
      <c r="E6" s="920"/>
      <c r="F6" s="284" t="s">
        <v>99</v>
      </c>
      <c r="G6" s="284" t="s">
        <v>276</v>
      </c>
      <c r="H6" s="926"/>
      <c r="I6" s="923"/>
      <c r="J6" s="920"/>
      <c r="K6" s="922"/>
      <c r="L6" s="282"/>
      <c r="M6" s="925"/>
      <c r="N6" s="284" t="s">
        <v>75</v>
      </c>
      <c r="O6" s="284" t="s">
        <v>76</v>
      </c>
      <c r="P6" s="284" t="s">
        <v>77</v>
      </c>
      <c r="Q6" s="284" t="s">
        <v>78</v>
      </c>
      <c r="R6" s="284" t="s">
        <v>79</v>
      </c>
      <c r="S6" s="284" t="s">
        <v>80</v>
      </c>
      <c r="T6" s="284" t="s">
        <v>81</v>
      </c>
      <c r="U6" s="284" t="s">
        <v>82</v>
      </c>
      <c r="V6" s="284" t="s">
        <v>83</v>
      </c>
      <c r="W6" s="284" t="s">
        <v>84</v>
      </c>
      <c r="X6" s="284" t="s">
        <v>85</v>
      </c>
      <c r="Y6" s="284" t="s">
        <v>86</v>
      </c>
      <c r="Z6" s="284" t="s">
        <v>87</v>
      </c>
      <c r="AA6" s="283"/>
    </row>
    <row r="7" spans="1:27" s="1" customFormat="1" ht="27" customHeight="1">
      <c r="A7" s="335"/>
      <c r="B7" s="256" t="s">
        <v>279</v>
      </c>
      <c r="C7" s="336"/>
      <c r="D7" s="337">
        <f>+D8+D20</f>
        <v>595240</v>
      </c>
      <c r="E7" s="337">
        <f t="shared" ref="E7:H7" si="0">+E8+E20</f>
        <v>179677</v>
      </c>
      <c r="F7" s="337">
        <f t="shared" si="0"/>
        <v>139927.87239999999</v>
      </c>
      <c r="G7" s="337">
        <f t="shared" si="0"/>
        <v>6270.5570000000007</v>
      </c>
      <c r="H7" s="337">
        <f t="shared" si="0"/>
        <v>15144.356</v>
      </c>
      <c r="I7" s="330">
        <f>+H7/E7</f>
        <v>8.4286558658036359E-2</v>
      </c>
      <c r="J7" s="338"/>
      <c r="K7" s="285"/>
      <c r="L7" s="285"/>
      <c r="M7" s="178">
        <f>+H7/E7</f>
        <v>8.4286558658036359E-2</v>
      </c>
      <c r="N7" s="286" t="e">
        <f t="shared" ref="N7:Z7" si="1">+N8+N20</f>
        <v>#REF!</v>
      </c>
      <c r="O7" s="286" t="e">
        <f t="shared" si="1"/>
        <v>#REF!</v>
      </c>
      <c r="P7" s="286" t="e">
        <f t="shared" si="1"/>
        <v>#REF!</v>
      </c>
      <c r="Q7" s="286" t="e">
        <f t="shared" si="1"/>
        <v>#REF!</v>
      </c>
      <c r="R7" s="286" t="e">
        <f t="shared" si="1"/>
        <v>#REF!</v>
      </c>
      <c r="S7" s="286" t="e">
        <f t="shared" si="1"/>
        <v>#REF!</v>
      </c>
      <c r="T7" s="286" t="e">
        <f t="shared" si="1"/>
        <v>#REF!</v>
      </c>
      <c r="U7" s="286" t="e">
        <f t="shared" si="1"/>
        <v>#REF!</v>
      </c>
      <c r="V7" s="286" t="e">
        <f t="shared" si="1"/>
        <v>#REF!</v>
      </c>
      <c r="W7" s="286" t="e">
        <f t="shared" si="1"/>
        <v>#REF!</v>
      </c>
      <c r="X7" s="286" t="e">
        <f t="shared" si="1"/>
        <v>#REF!</v>
      </c>
      <c r="Y7" s="286" t="e">
        <f t="shared" si="1"/>
        <v>#REF!</v>
      </c>
      <c r="Z7" s="286" t="e">
        <f t="shared" si="1"/>
        <v>#REF!</v>
      </c>
      <c r="AA7" s="182"/>
    </row>
    <row r="8" spans="1:27" s="1" customFormat="1" ht="27" customHeight="1">
      <c r="A8" s="257" t="s">
        <v>11</v>
      </c>
      <c r="B8" s="258" t="s">
        <v>12</v>
      </c>
      <c r="C8" s="287"/>
      <c r="D8" s="260">
        <f>+D9+D15</f>
        <v>319500</v>
      </c>
      <c r="E8" s="260">
        <f t="shared" ref="E8:H8" si="2">+E9+E15</f>
        <v>76510</v>
      </c>
      <c r="F8" s="260">
        <f t="shared" si="2"/>
        <v>95244.2114</v>
      </c>
      <c r="G8" s="260">
        <f>+G9+G15</f>
        <v>0</v>
      </c>
      <c r="H8" s="260">
        <f t="shared" si="2"/>
        <v>5538.201</v>
      </c>
      <c r="I8" s="324">
        <f t="shared" ref="I8:I14" si="3">+H8/E8</f>
        <v>7.2385322180107181E-2</v>
      </c>
      <c r="J8" s="201"/>
      <c r="K8" s="285"/>
      <c r="L8" s="285"/>
      <c r="M8" s="178">
        <f>+H8/E8</f>
        <v>7.2385322180107181E-2</v>
      </c>
      <c r="N8" s="288" t="e">
        <f t="shared" ref="N8:Z8" si="4">+N15</f>
        <v>#REF!</v>
      </c>
      <c r="O8" s="288" t="e">
        <f t="shared" si="4"/>
        <v>#REF!</v>
      </c>
      <c r="P8" s="288" t="e">
        <f t="shared" si="4"/>
        <v>#REF!</v>
      </c>
      <c r="Q8" s="288" t="e">
        <f t="shared" si="4"/>
        <v>#REF!</v>
      </c>
      <c r="R8" s="288" t="e">
        <f t="shared" si="4"/>
        <v>#REF!</v>
      </c>
      <c r="S8" s="288" t="e">
        <f t="shared" si="4"/>
        <v>#REF!</v>
      </c>
      <c r="T8" s="288" t="e">
        <f t="shared" si="4"/>
        <v>#REF!</v>
      </c>
      <c r="U8" s="288" t="e">
        <f t="shared" si="4"/>
        <v>#REF!</v>
      </c>
      <c r="V8" s="288" t="e">
        <f t="shared" si="4"/>
        <v>#REF!</v>
      </c>
      <c r="W8" s="288" t="e">
        <f t="shared" si="4"/>
        <v>#REF!</v>
      </c>
      <c r="X8" s="288" t="e">
        <f t="shared" si="4"/>
        <v>#REF!</v>
      </c>
      <c r="Y8" s="288" t="e">
        <f t="shared" si="4"/>
        <v>#REF!</v>
      </c>
      <c r="Z8" s="288" t="e">
        <f t="shared" si="4"/>
        <v>#REF!</v>
      </c>
      <c r="AA8" s="182"/>
    </row>
    <row r="9" spans="1:27" s="1" customFormat="1" ht="27" customHeight="1">
      <c r="A9" s="257" t="s">
        <v>15</v>
      </c>
      <c r="B9" s="258" t="s">
        <v>275</v>
      </c>
      <c r="C9" s="287"/>
      <c r="D9" s="260">
        <f>SUM(D10+D13)</f>
        <v>164500</v>
      </c>
      <c r="E9" s="260">
        <f t="shared" ref="E9:H9" si="5">SUM(E10+E13)</f>
        <v>39900</v>
      </c>
      <c r="F9" s="260">
        <f t="shared" si="5"/>
        <v>16013.528</v>
      </c>
      <c r="G9" s="260">
        <f t="shared" si="5"/>
        <v>0</v>
      </c>
      <c r="H9" s="260">
        <f t="shared" si="5"/>
        <v>0</v>
      </c>
      <c r="I9" s="324">
        <f t="shared" si="3"/>
        <v>0</v>
      </c>
      <c r="J9" s="201"/>
      <c r="K9" s="285"/>
      <c r="L9" s="285"/>
      <c r="M9" s="178"/>
      <c r="N9" s="288"/>
      <c r="O9" s="288"/>
      <c r="P9" s="288"/>
      <c r="Q9" s="288"/>
      <c r="R9" s="288"/>
      <c r="S9" s="288"/>
      <c r="T9" s="288"/>
      <c r="U9" s="288"/>
      <c r="V9" s="288"/>
      <c r="W9" s="288"/>
      <c r="X9" s="288"/>
      <c r="Y9" s="288"/>
      <c r="Z9" s="288"/>
      <c r="AA9" s="182"/>
    </row>
    <row r="10" spans="1:27" s="329" customFormat="1" ht="27" customHeight="1">
      <c r="A10" s="265" t="s">
        <v>219</v>
      </c>
      <c r="B10" s="266" t="s">
        <v>20</v>
      </c>
      <c r="C10" s="325"/>
      <c r="D10" s="274">
        <f>SUM(D11:D12)</f>
        <v>84500</v>
      </c>
      <c r="E10" s="274">
        <f>SUM(E11:E12)</f>
        <v>29200</v>
      </c>
      <c r="F10" s="274">
        <f>SUM(F11:F12)</f>
        <v>16013.528</v>
      </c>
      <c r="G10" s="274"/>
      <c r="H10" s="274">
        <f t="shared" ref="H10" si="6">SUM(H11:H12)</f>
        <v>0</v>
      </c>
      <c r="I10" s="323">
        <f t="shared" si="3"/>
        <v>0</v>
      </c>
      <c r="J10" s="307"/>
      <c r="K10" s="326"/>
      <c r="L10" s="326"/>
      <c r="M10" s="327"/>
      <c r="N10" s="271"/>
      <c r="O10" s="271"/>
      <c r="P10" s="271"/>
      <c r="Q10" s="271"/>
      <c r="R10" s="271"/>
      <c r="S10" s="271"/>
      <c r="T10" s="271"/>
      <c r="U10" s="271"/>
      <c r="V10" s="271"/>
      <c r="W10" s="271"/>
      <c r="X10" s="271"/>
      <c r="Y10" s="271"/>
      <c r="Z10" s="271"/>
      <c r="AA10" s="328"/>
    </row>
    <row r="11" spans="1:27" s="252" customFormat="1" ht="33.75" customHeight="1">
      <c r="A11" s="201">
        <v>1</v>
      </c>
      <c r="B11" s="172" t="s">
        <v>27</v>
      </c>
      <c r="C11" s="201" t="s">
        <v>45</v>
      </c>
      <c r="D11" s="168">
        <v>80000</v>
      </c>
      <c r="E11" s="268">
        <v>28700</v>
      </c>
      <c r="F11" s="168">
        <v>12013.528</v>
      </c>
      <c r="G11" s="169"/>
      <c r="H11" s="259"/>
      <c r="I11" s="322">
        <f t="shared" si="3"/>
        <v>0</v>
      </c>
      <c r="J11" s="201"/>
      <c r="K11" s="177">
        <f>+F11/D11</f>
        <v>0.1501691</v>
      </c>
      <c r="L11" s="289">
        <f>+E11-H11</f>
        <v>28700</v>
      </c>
      <c r="M11" s="178">
        <f>+H11/E11</f>
        <v>0</v>
      </c>
      <c r="N11" s="179"/>
      <c r="O11" s="180">
        <v>4000</v>
      </c>
      <c r="P11" s="180">
        <v>17000</v>
      </c>
      <c r="Q11" s="180"/>
      <c r="R11" s="180"/>
      <c r="S11" s="180">
        <v>11000</v>
      </c>
      <c r="T11" s="179"/>
      <c r="U11" s="179"/>
      <c r="V11" s="179"/>
      <c r="W11" s="184" t="s">
        <v>202</v>
      </c>
      <c r="X11" s="179"/>
      <c r="Y11" s="179"/>
      <c r="Z11" s="181">
        <f>+SUM(N11:Y11)</f>
        <v>32000</v>
      </c>
      <c r="AA11" s="182">
        <f>SUM(N11:W11)</f>
        <v>32000</v>
      </c>
    </row>
    <row r="12" spans="1:27" s="252" customFormat="1" ht="34.5" customHeight="1">
      <c r="A12" s="201">
        <v>2</v>
      </c>
      <c r="B12" s="172" t="s">
        <v>197</v>
      </c>
      <c r="C12" s="201" t="s">
        <v>198</v>
      </c>
      <c r="D12" s="168">
        <v>4500</v>
      </c>
      <c r="E12" s="268">
        <v>500</v>
      </c>
      <c r="F12" s="168">
        <v>4000</v>
      </c>
      <c r="G12" s="169"/>
      <c r="H12" s="268"/>
      <c r="I12" s="322">
        <f t="shared" si="3"/>
        <v>0</v>
      </c>
      <c r="J12" s="201"/>
      <c r="K12" s="177"/>
      <c r="L12" s="169">
        <f>+E12-H12</f>
        <v>500</v>
      </c>
      <c r="M12" s="234">
        <f>+H11-22523.737-462.735</f>
        <v>-22986.472000000002</v>
      </c>
      <c r="N12" s="179"/>
      <c r="O12" s="180"/>
      <c r="P12" s="180"/>
      <c r="Q12" s="180"/>
      <c r="R12" s="180"/>
      <c r="S12" s="180"/>
      <c r="T12" s="179"/>
      <c r="U12" s="179"/>
      <c r="V12" s="179"/>
      <c r="W12" s="268">
        <v>1032.58</v>
      </c>
      <c r="X12" s="184">
        <f>+H12-W12</f>
        <v>-1032.58</v>
      </c>
      <c r="Y12" s="179"/>
      <c r="Z12" s="181"/>
      <c r="AA12" s="182"/>
    </row>
    <row r="13" spans="1:27" s="329" customFormat="1" ht="27" customHeight="1">
      <c r="A13" s="265" t="s">
        <v>221</v>
      </c>
      <c r="B13" s="266" t="s">
        <v>25</v>
      </c>
      <c r="C13" s="325"/>
      <c r="D13" s="274">
        <f>SUM(D14)</f>
        <v>80000</v>
      </c>
      <c r="E13" s="274">
        <f>SUM(E14)</f>
        <v>10700</v>
      </c>
      <c r="F13" s="274">
        <f>SUM(F14)</f>
        <v>0</v>
      </c>
      <c r="G13" s="274"/>
      <c r="H13" s="274"/>
      <c r="I13" s="323">
        <f t="shared" si="3"/>
        <v>0</v>
      </c>
      <c r="J13" s="307"/>
      <c r="K13" s="326"/>
      <c r="L13" s="326"/>
      <c r="M13" s="327"/>
      <c r="N13" s="271"/>
      <c r="O13" s="271"/>
      <c r="P13" s="271"/>
      <c r="Q13" s="271"/>
      <c r="R13" s="271"/>
      <c r="S13" s="271"/>
      <c r="T13" s="271"/>
      <c r="U13" s="271"/>
      <c r="V13" s="271"/>
      <c r="W13" s="271"/>
      <c r="X13" s="271"/>
      <c r="Y13" s="271"/>
      <c r="Z13" s="271"/>
      <c r="AA13" s="328"/>
    </row>
    <row r="14" spans="1:27" s="252" customFormat="1" ht="30" customHeight="1">
      <c r="A14" s="261">
        <v>1</v>
      </c>
      <c r="B14" s="262" t="s">
        <v>273</v>
      </c>
      <c r="C14" s="290" t="s">
        <v>274</v>
      </c>
      <c r="D14" s="168">
        <v>80000</v>
      </c>
      <c r="E14" s="169">
        <v>10700</v>
      </c>
      <c r="F14" s="291"/>
      <c r="G14" s="291"/>
      <c r="H14" s="169"/>
      <c r="I14" s="322">
        <f t="shared" si="3"/>
        <v>0</v>
      </c>
      <c r="J14" s="201"/>
      <c r="K14" s="177"/>
      <c r="L14" s="177"/>
      <c r="M14" s="178"/>
      <c r="N14" s="263"/>
      <c r="O14" s="263"/>
      <c r="P14" s="264"/>
      <c r="Q14" s="264"/>
      <c r="R14" s="264"/>
      <c r="S14" s="264"/>
      <c r="T14" s="264"/>
      <c r="U14" s="264"/>
      <c r="V14" s="264"/>
      <c r="W14" s="264"/>
      <c r="X14" s="264"/>
      <c r="Y14" s="264"/>
      <c r="Z14" s="263"/>
      <c r="AA14" s="182"/>
    </row>
    <row r="15" spans="1:27" s="1" customFormat="1" ht="24.75" customHeight="1">
      <c r="A15" s="257" t="s">
        <v>58</v>
      </c>
      <c r="B15" s="258" t="s">
        <v>14</v>
      </c>
      <c r="C15" s="287"/>
      <c r="D15" s="260">
        <f>D16</f>
        <v>155000</v>
      </c>
      <c r="E15" s="260">
        <f t="shared" ref="E15:H15" si="7">E16</f>
        <v>36610</v>
      </c>
      <c r="F15" s="260">
        <f t="shared" si="7"/>
        <v>79230.683399999994</v>
      </c>
      <c r="G15" s="260">
        <f t="shared" si="7"/>
        <v>0</v>
      </c>
      <c r="H15" s="260">
        <f t="shared" si="7"/>
        <v>5538.201</v>
      </c>
      <c r="I15" s="324">
        <f t="shared" ref="I15:I17" si="8">+H15/E15</f>
        <v>0.15127563507238459</v>
      </c>
      <c r="J15" s="201"/>
      <c r="K15" s="285"/>
      <c r="L15" s="285"/>
      <c r="M15" s="178">
        <f t="shared" ref="M15:M35" si="9">+H15/E15</f>
        <v>0.15127563507238459</v>
      </c>
      <c r="N15" s="288" t="e">
        <f>+N16+#REF!</f>
        <v>#REF!</v>
      </c>
      <c r="O15" s="288" t="e">
        <f>+O16+#REF!</f>
        <v>#REF!</v>
      </c>
      <c r="P15" s="288" t="e">
        <f>+P16+#REF!</f>
        <v>#REF!</v>
      </c>
      <c r="Q15" s="288" t="e">
        <f>+Q16+#REF!</f>
        <v>#REF!</v>
      </c>
      <c r="R15" s="288" t="e">
        <f>+R16+#REF!</f>
        <v>#REF!</v>
      </c>
      <c r="S15" s="288" t="e">
        <f>+S16+#REF!</f>
        <v>#REF!</v>
      </c>
      <c r="T15" s="288" t="e">
        <f>+T16+#REF!</f>
        <v>#REF!</v>
      </c>
      <c r="U15" s="288" t="e">
        <f>+U16+#REF!</f>
        <v>#REF!</v>
      </c>
      <c r="V15" s="288" t="e">
        <f>+V16+#REF!</f>
        <v>#REF!</v>
      </c>
      <c r="W15" s="288" t="e">
        <f>+W16+#REF!</f>
        <v>#REF!</v>
      </c>
      <c r="X15" s="288" t="e">
        <f>+X16+#REF!</f>
        <v>#REF!</v>
      </c>
      <c r="Y15" s="288" t="e">
        <f>+Y16+#REF!</f>
        <v>#REF!</v>
      </c>
      <c r="Z15" s="288" t="e">
        <f>+Z16+#REF!</f>
        <v>#REF!</v>
      </c>
      <c r="AA15" s="182"/>
    </row>
    <row r="16" spans="1:27" s="1" customFormat="1" ht="18" customHeight="1">
      <c r="A16" s="265" t="s">
        <v>219</v>
      </c>
      <c r="B16" s="266" t="s">
        <v>20</v>
      </c>
      <c r="C16" s="292"/>
      <c r="D16" s="274">
        <f>SUM(D17:D19)</f>
        <v>155000</v>
      </c>
      <c r="E16" s="274">
        <f>SUM(E17:E19)</f>
        <v>36610</v>
      </c>
      <c r="F16" s="274">
        <f>SUM(F17:F19)</f>
        <v>79230.683399999994</v>
      </c>
      <c r="G16" s="274"/>
      <c r="H16" s="274">
        <f>SUM(H17:H19)</f>
        <v>5538.201</v>
      </c>
      <c r="I16" s="323">
        <f t="shared" si="8"/>
        <v>0.15127563507238459</v>
      </c>
      <c r="J16" s="201"/>
      <c r="K16" s="293"/>
      <c r="L16" s="285"/>
      <c r="M16" s="178">
        <f t="shared" si="9"/>
        <v>0.15127563507238459</v>
      </c>
      <c r="N16" s="267">
        <f t="shared" ref="N16:Z16" si="10">SUM(N17:N19)</f>
        <v>0</v>
      </c>
      <c r="O16" s="267">
        <f t="shared" si="10"/>
        <v>8828</v>
      </c>
      <c r="P16" s="267">
        <f t="shared" si="10"/>
        <v>5683</v>
      </c>
      <c r="Q16" s="267">
        <f t="shared" si="10"/>
        <v>1247</v>
      </c>
      <c r="R16" s="267">
        <f t="shared" si="10"/>
        <v>782</v>
      </c>
      <c r="S16" s="267">
        <f t="shared" si="10"/>
        <v>6700</v>
      </c>
      <c r="T16" s="267">
        <f t="shared" si="10"/>
        <v>0</v>
      </c>
      <c r="U16" s="267">
        <f t="shared" si="10"/>
        <v>4000</v>
      </c>
      <c r="V16" s="267">
        <f t="shared" si="10"/>
        <v>4260</v>
      </c>
      <c r="W16" s="267">
        <f t="shared" si="10"/>
        <v>9920.58</v>
      </c>
      <c r="X16" s="267">
        <f t="shared" si="10"/>
        <v>-4382.3789999999999</v>
      </c>
      <c r="Y16" s="267">
        <f t="shared" si="10"/>
        <v>0</v>
      </c>
      <c r="Z16" s="267">
        <f t="shared" si="10"/>
        <v>37038.201000000001</v>
      </c>
      <c r="AA16" s="182"/>
    </row>
    <row r="17" spans="1:27" s="252" customFormat="1" ht="28.5" customHeight="1">
      <c r="A17" s="201">
        <v>1</v>
      </c>
      <c r="B17" s="159" t="s">
        <v>22</v>
      </c>
      <c r="C17" s="201" t="s">
        <v>42</v>
      </c>
      <c r="D17" s="268">
        <v>115000</v>
      </c>
      <c r="E17" s="268">
        <v>19110</v>
      </c>
      <c r="F17" s="339">
        <v>72387.620999999999</v>
      </c>
      <c r="G17" s="268"/>
      <c r="H17" s="268"/>
      <c r="I17" s="322">
        <f t="shared" si="8"/>
        <v>0</v>
      </c>
      <c r="J17" s="201"/>
      <c r="K17" s="177">
        <f>+F17/D17</f>
        <v>0.62945757391304347</v>
      </c>
      <c r="L17" s="210">
        <f>+H17-W17</f>
        <v>-4382.3789999999999</v>
      </c>
      <c r="M17" s="178">
        <f t="shared" si="9"/>
        <v>0</v>
      </c>
      <c r="N17" s="182"/>
      <c r="O17" s="182">
        <v>5828</v>
      </c>
      <c r="P17" s="182">
        <v>5683</v>
      </c>
      <c r="Q17" s="182">
        <v>1247</v>
      </c>
      <c r="R17" s="182">
        <v>782</v>
      </c>
      <c r="S17" s="182">
        <v>200</v>
      </c>
      <c r="T17" s="182"/>
      <c r="U17" s="182">
        <v>4000</v>
      </c>
      <c r="V17" s="182">
        <v>4260</v>
      </c>
      <c r="W17" s="182">
        <v>4382.3789999999999</v>
      </c>
      <c r="X17" s="182">
        <f>+H17-W17</f>
        <v>-4382.3789999999999</v>
      </c>
      <c r="Y17" s="182"/>
      <c r="Z17" s="182">
        <f t="shared" ref="Z17:Z19" si="11">+SUM(N17:Y17)</f>
        <v>22000</v>
      </c>
      <c r="AA17" s="182">
        <f t="shared" ref="AA17:AA80" si="12">SUM(N17:W17)</f>
        <v>26382.379000000001</v>
      </c>
    </row>
    <row r="18" spans="1:27" s="252" customFormat="1" ht="26.25" customHeight="1">
      <c r="A18" s="201">
        <v>2</v>
      </c>
      <c r="B18" s="262" t="s">
        <v>56</v>
      </c>
      <c r="C18" s="290" t="s">
        <v>64</v>
      </c>
      <c r="D18" s="168">
        <v>20000</v>
      </c>
      <c r="E18" s="169">
        <v>8500</v>
      </c>
      <c r="F18" s="291">
        <f>626.122+(11870*0.03)</f>
        <v>982.22199999999998</v>
      </c>
      <c r="G18" s="291"/>
      <c r="H18" s="169">
        <v>5538.201</v>
      </c>
      <c r="I18" s="322">
        <f>+H18/E18</f>
        <v>0.65155305882352943</v>
      </c>
      <c r="J18" s="201"/>
      <c r="K18" s="177">
        <f>+F18/D18</f>
        <v>4.9111099999999998E-2</v>
      </c>
      <c r="L18" s="177" t="s">
        <v>277</v>
      </c>
      <c r="M18" s="178">
        <f t="shared" ref="M18" si="13">+H18/E18</f>
        <v>0.65155305882352943</v>
      </c>
      <c r="N18" s="263"/>
      <c r="O18" s="263">
        <v>3000</v>
      </c>
      <c r="P18" s="264"/>
      <c r="Q18" s="264"/>
      <c r="R18" s="264"/>
      <c r="S18" s="264"/>
      <c r="T18" s="264"/>
      <c r="U18" s="264"/>
      <c r="V18" s="264"/>
      <c r="W18" s="264"/>
      <c r="X18" s="264"/>
      <c r="Y18" s="264"/>
      <c r="Z18" s="263">
        <f>SUM(N18:Y18)</f>
        <v>3000</v>
      </c>
      <c r="AA18" s="182">
        <f t="shared" ref="AA18" si="14">SUM(N18:W18)</f>
        <v>3000</v>
      </c>
    </row>
    <row r="19" spans="1:27" s="252" customFormat="1" ht="39.75" customHeight="1">
      <c r="A19" s="201">
        <v>3</v>
      </c>
      <c r="B19" s="172" t="s">
        <v>26</v>
      </c>
      <c r="C19" s="201" t="s">
        <v>44</v>
      </c>
      <c r="D19" s="168">
        <v>20000</v>
      </c>
      <c r="E19" s="268">
        <v>9000</v>
      </c>
      <c r="F19" s="168">
        <v>5860.8404</v>
      </c>
      <c r="G19" s="169"/>
      <c r="H19" s="268"/>
      <c r="I19" s="322">
        <f>+H19/E19</f>
        <v>0</v>
      </c>
      <c r="J19" s="201"/>
      <c r="K19" s="177">
        <f>+F19/D19</f>
        <v>0.29304202000000001</v>
      </c>
      <c r="L19" s="169">
        <f>+E19-H19</f>
        <v>9000</v>
      </c>
      <c r="M19" s="178">
        <f t="shared" si="9"/>
        <v>0</v>
      </c>
      <c r="N19" s="179"/>
      <c r="O19" s="179"/>
      <c r="P19" s="179"/>
      <c r="Q19" s="179"/>
      <c r="R19" s="269"/>
      <c r="S19" s="181">
        <v>6500</v>
      </c>
      <c r="T19" s="179"/>
      <c r="U19" s="179"/>
      <c r="V19" s="179"/>
      <c r="W19" s="184">
        <f>+H18-W18</f>
        <v>5538.201</v>
      </c>
      <c r="X19" s="179"/>
      <c r="Y19" s="179"/>
      <c r="Z19" s="181">
        <f t="shared" si="11"/>
        <v>12038.201000000001</v>
      </c>
      <c r="AA19" s="182">
        <f>SUM(N19:W19)</f>
        <v>12038.201000000001</v>
      </c>
    </row>
    <row r="20" spans="1:27" s="37" customFormat="1" ht="22.5" customHeight="1">
      <c r="A20" s="257" t="s">
        <v>30</v>
      </c>
      <c r="B20" s="258" t="s">
        <v>31</v>
      </c>
      <c r="C20" s="287"/>
      <c r="D20" s="260">
        <f>+D21+D50+D112</f>
        <v>275740</v>
      </c>
      <c r="E20" s="260">
        <f t="shared" ref="E20:H20" si="15">+E21+E50+E112</f>
        <v>103167</v>
      </c>
      <c r="F20" s="260">
        <f t="shared" si="15"/>
        <v>44683.661</v>
      </c>
      <c r="G20" s="260">
        <f t="shared" si="15"/>
        <v>6270.5570000000007</v>
      </c>
      <c r="H20" s="260">
        <f t="shared" si="15"/>
        <v>9606.1550000000007</v>
      </c>
      <c r="I20" s="324">
        <f t="shared" ref="I20:I24" si="16">+H20/E20</f>
        <v>9.3112671687652068E-2</v>
      </c>
      <c r="J20" s="201"/>
      <c r="K20" s="177">
        <f t="shared" ref="K20:K84" si="17">+F20/D20</f>
        <v>0.16204997824037137</v>
      </c>
      <c r="L20" s="177"/>
      <c r="M20" s="178">
        <f>+H20/E20</f>
        <v>9.3112671687652068E-2</v>
      </c>
      <c r="N20" s="270" t="e">
        <f t="shared" ref="N20:Z20" si="18">+N21+N35</f>
        <v>#REF!</v>
      </c>
      <c r="O20" s="270" t="e">
        <f t="shared" si="18"/>
        <v>#REF!</v>
      </c>
      <c r="P20" s="270" t="e">
        <f t="shared" si="18"/>
        <v>#REF!</v>
      </c>
      <c r="Q20" s="270" t="e">
        <f t="shared" si="18"/>
        <v>#REF!</v>
      </c>
      <c r="R20" s="270" t="e">
        <f t="shared" si="18"/>
        <v>#REF!</v>
      </c>
      <c r="S20" s="270" t="e">
        <f t="shared" si="18"/>
        <v>#REF!</v>
      </c>
      <c r="T20" s="270" t="e">
        <f t="shared" si="18"/>
        <v>#REF!</v>
      </c>
      <c r="U20" s="270" t="e">
        <f t="shared" si="18"/>
        <v>#REF!</v>
      </c>
      <c r="V20" s="270" t="e">
        <f t="shared" si="18"/>
        <v>#REF!</v>
      </c>
      <c r="W20" s="270" t="e">
        <f t="shared" si="18"/>
        <v>#REF!</v>
      </c>
      <c r="X20" s="270" t="e">
        <f t="shared" si="18"/>
        <v>#REF!</v>
      </c>
      <c r="Y20" s="270" t="e">
        <f t="shared" si="18"/>
        <v>#REF!</v>
      </c>
      <c r="Z20" s="270" t="e">
        <f t="shared" si="18"/>
        <v>#REF!</v>
      </c>
      <c r="AA20" s="182" t="e">
        <f t="shared" si="12"/>
        <v>#REF!</v>
      </c>
    </row>
    <row r="21" spans="1:27" s="37" customFormat="1" ht="22.5" customHeight="1">
      <c r="A21" s="257" t="s">
        <v>13</v>
      </c>
      <c r="B21" s="258" t="s">
        <v>14</v>
      </c>
      <c r="C21" s="287"/>
      <c r="D21" s="260">
        <f>+D22+D28</f>
        <v>70500</v>
      </c>
      <c r="E21" s="260">
        <f>+E22+E28</f>
        <v>21517</v>
      </c>
      <c r="F21" s="260">
        <f>+F22+F28</f>
        <v>16976.925999999999</v>
      </c>
      <c r="G21" s="260">
        <f t="shared" ref="G21:H21" si="19">+G22+G28</f>
        <v>2425.16</v>
      </c>
      <c r="H21" s="260">
        <f t="shared" si="19"/>
        <v>5760.7579999999998</v>
      </c>
      <c r="I21" s="324">
        <f>+H21/E21</f>
        <v>0.26773053864386298</v>
      </c>
      <c r="J21" s="201"/>
      <c r="K21" s="177">
        <f t="shared" si="17"/>
        <v>0.24080746099290778</v>
      </c>
      <c r="L21" s="177"/>
      <c r="M21" s="178">
        <f t="shared" si="9"/>
        <v>0.26773053864386298</v>
      </c>
      <c r="N21" s="270" t="e">
        <f t="shared" ref="N21:Z21" si="20">+N22+N28</f>
        <v>#REF!</v>
      </c>
      <c r="O21" s="270" t="e">
        <f t="shared" si="20"/>
        <v>#REF!</v>
      </c>
      <c r="P21" s="270" t="e">
        <f t="shared" si="20"/>
        <v>#REF!</v>
      </c>
      <c r="Q21" s="270" t="e">
        <f t="shared" si="20"/>
        <v>#REF!</v>
      </c>
      <c r="R21" s="270" t="e">
        <f t="shared" si="20"/>
        <v>#REF!</v>
      </c>
      <c r="S21" s="270" t="e">
        <f t="shared" si="20"/>
        <v>#REF!</v>
      </c>
      <c r="T21" s="270" t="e">
        <f t="shared" si="20"/>
        <v>#REF!</v>
      </c>
      <c r="U21" s="270" t="e">
        <f t="shared" si="20"/>
        <v>#REF!</v>
      </c>
      <c r="V21" s="270" t="e">
        <f t="shared" si="20"/>
        <v>#REF!</v>
      </c>
      <c r="W21" s="270" t="e">
        <f t="shared" si="20"/>
        <v>#REF!</v>
      </c>
      <c r="X21" s="270" t="e">
        <f t="shared" si="20"/>
        <v>#REF!</v>
      </c>
      <c r="Y21" s="270" t="e">
        <f t="shared" si="20"/>
        <v>#REF!</v>
      </c>
      <c r="Z21" s="270" t="e">
        <f t="shared" si="20"/>
        <v>#REF!</v>
      </c>
      <c r="AA21" s="182" t="e">
        <f t="shared" si="12"/>
        <v>#REF!</v>
      </c>
    </row>
    <row r="22" spans="1:27" s="37" customFormat="1" ht="24" customHeight="1">
      <c r="A22" s="265" t="s">
        <v>95</v>
      </c>
      <c r="B22" s="266" t="s">
        <v>72</v>
      </c>
      <c r="C22" s="292"/>
      <c r="D22" s="274">
        <f>SUM(D23:D27)</f>
        <v>25900</v>
      </c>
      <c r="E22" s="274">
        <f>SUM(E23:E27)</f>
        <v>11198</v>
      </c>
      <c r="F22" s="274">
        <f>SUM(F23:F27)</f>
        <v>16158.119000000001</v>
      </c>
      <c r="G22" s="274">
        <f t="shared" ref="G22:H22" si="21">SUM(G23:G27)</f>
        <v>1606.3530000000001</v>
      </c>
      <c r="H22" s="274">
        <f t="shared" si="21"/>
        <v>4941.951</v>
      </c>
      <c r="I22" s="323">
        <f>+H22/E22</f>
        <v>0.44132443293445256</v>
      </c>
      <c r="J22" s="201"/>
      <c r="K22" s="177">
        <f t="shared" si="17"/>
        <v>0.62386559845559852</v>
      </c>
      <c r="L22" s="177"/>
      <c r="M22" s="178">
        <f t="shared" si="9"/>
        <v>0.44132443293445256</v>
      </c>
      <c r="N22" s="271" t="e">
        <f>SUM(#REF!)</f>
        <v>#REF!</v>
      </c>
      <c r="O22" s="271" t="e">
        <f>SUM(#REF!)</f>
        <v>#REF!</v>
      </c>
      <c r="P22" s="271" t="e">
        <f>SUM(#REF!)</f>
        <v>#REF!</v>
      </c>
      <c r="Q22" s="271" t="e">
        <f>SUM(#REF!)</f>
        <v>#REF!</v>
      </c>
      <c r="R22" s="271" t="e">
        <f>SUM(#REF!)</f>
        <v>#REF!</v>
      </c>
      <c r="S22" s="271" t="e">
        <f>SUM(#REF!)</f>
        <v>#REF!</v>
      </c>
      <c r="T22" s="271" t="e">
        <f>SUM(#REF!)</f>
        <v>#REF!</v>
      </c>
      <c r="U22" s="271" t="e">
        <f>SUM(#REF!)</f>
        <v>#REF!</v>
      </c>
      <c r="V22" s="271" t="e">
        <f>SUM(#REF!)</f>
        <v>#REF!</v>
      </c>
      <c r="W22" s="271" t="e">
        <f>SUM(#REF!)</f>
        <v>#REF!</v>
      </c>
      <c r="X22" s="271" t="e">
        <f>SUM(#REF!)</f>
        <v>#REF!</v>
      </c>
      <c r="Y22" s="271" t="e">
        <f>SUM(#REF!)</f>
        <v>#REF!</v>
      </c>
      <c r="Z22" s="271" t="e">
        <f>SUM(#REF!)</f>
        <v>#REF!</v>
      </c>
      <c r="AA22" s="182" t="e">
        <f t="shared" si="12"/>
        <v>#REF!</v>
      </c>
    </row>
    <row r="23" spans="1:27" s="253" customFormat="1" ht="31.5" customHeight="1">
      <c r="A23" s="171" t="s">
        <v>15</v>
      </c>
      <c r="B23" s="172" t="s">
        <v>57</v>
      </c>
      <c r="C23" s="201" t="s">
        <v>65</v>
      </c>
      <c r="D23" s="168">
        <v>9000</v>
      </c>
      <c r="E23" s="268">
        <v>3853</v>
      </c>
      <c r="F23" s="268">
        <v>7200</v>
      </c>
      <c r="G23" s="268"/>
      <c r="H23" s="268">
        <v>3335.598</v>
      </c>
      <c r="I23" s="322">
        <f>+H23/E23</f>
        <v>0.86571450817544771</v>
      </c>
      <c r="J23" s="201"/>
      <c r="K23" s="177">
        <f>+F23/D23</f>
        <v>0.8</v>
      </c>
      <c r="L23" s="177"/>
      <c r="M23" s="178">
        <f>+H23/E23</f>
        <v>0.86571450817544771</v>
      </c>
      <c r="N23" s="272"/>
      <c r="O23" s="272">
        <v>400</v>
      </c>
      <c r="P23" s="272">
        <v>2050.1030000000001</v>
      </c>
      <c r="Q23" s="179"/>
      <c r="R23" s="179"/>
      <c r="S23" s="179"/>
      <c r="T23" s="179"/>
      <c r="U23" s="179"/>
      <c r="V23" s="179"/>
      <c r="W23" s="179"/>
      <c r="X23" s="179"/>
      <c r="Y23" s="272"/>
      <c r="Z23" s="181">
        <f t="shared" ref="Z23:Z26" si="22">+SUM(N23:Y23)</f>
        <v>2450.1030000000001</v>
      </c>
      <c r="AA23" s="182">
        <f>SUM(N23:W23)</f>
        <v>2450.1030000000001</v>
      </c>
    </row>
    <row r="24" spans="1:27" s="253" customFormat="1" ht="31.5" customHeight="1">
      <c r="A24" s="171" t="s">
        <v>58</v>
      </c>
      <c r="B24" s="172" t="s">
        <v>59</v>
      </c>
      <c r="C24" s="201" t="s">
        <v>66</v>
      </c>
      <c r="D24" s="168">
        <v>5000</v>
      </c>
      <c r="E24" s="268">
        <v>2000</v>
      </c>
      <c r="F24" s="268">
        <v>1700</v>
      </c>
      <c r="G24" s="268"/>
      <c r="H24" s="268"/>
      <c r="I24" s="322">
        <f t="shared" si="16"/>
        <v>0</v>
      </c>
      <c r="J24" s="201"/>
      <c r="K24" s="177">
        <f>+F24/D24</f>
        <v>0.34</v>
      </c>
      <c r="L24" s="294"/>
      <c r="M24" s="178">
        <f>+H24/E24</f>
        <v>0</v>
      </c>
      <c r="N24" s="272"/>
      <c r="O24" s="272">
        <v>1050</v>
      </c>
      <c r="P24" s="272"/>
      <c r="Q24" s="272"/>
      <c r="R24" s="272">
        <v>650</v>
      </c>
      <c r="S24" s="272"/>
      <c r="T24" s="272"/>
      <c r="U24" s="272"/>
      <c r="V24" s="272"/>
      <c r="W24" s="272"/>
      <c r="X24" s="272"/>
      <c r="Y24" s="272"/>
      <c r="Z24" s="181">
        <f>+SUM(N24:Y24)</f>
        <v>1700</v>
      </c>
      <c r="AA24" s="182">
        <f>SUM(N24:W24)</f>
        <v>1700</v>
      </c>
    </row>
    <row r="25" spans="1:27" s="253" customFormat="1" ht="32.25" customHeight="1">
      <c r="A25" s="171" t="s">
        <v>16</v>
      </c>
      <c r="B25" s="172" t="s">
        <v>60</v>
      </c>
      <c r="C25" s="201" t="s">
        <v>67</v>
      </c>
      <c r="D25" s="168">
        <v>2000</v>
      </c>
      <c r="E25" s="268">
        <v>900</v>
      </c>
      <c r="F25" s="268">
        <f>790+G25</f>
        <v>1351.546</v>
      </c>
      <c r="G25" s="268">
        <f>+H25</f>
        <v>561.54600000000005</v>
      </c>
      <c r="H25" s="268">
        <v>561.54600000000005</v>
      </c>
      <c r="I25" s="322">
        <f>+H25/E25</f>
        <v>0.62394000000000005</v>
      </c>
      <c r="J25" s="201"/>
      <c r="K25" s="177">
        <f>+F25/D25</f>
        <v>0.67577300000000007</v>
      </c>
      <c r="L25" s="268"/>
      <c r="M25" s="178">
        <f>+H25/E25</f>
        <v>0.62394000000000005</v>
      </c>
      <c r="N25" s="272"/>
      <c r="O25" s="272">
        <v>100</v>
      </c>
      <c r="P25" s="272">
        <v>500</v>
      </c>
      <c r="Q25" s="272"/>
      <c r="R25" s="272"/>
      <c r="S25" s="272"/>
      <c r="T25" s="272"/>
      <c r="U25" s="272"/>
      <c r="V25" s="272"/>
      <c r="W25" s="272"/>
      <c r="X25" s="179"/>
      <c r="Y25" s="272"/>
      <c r="Z25" s="181">
        <f t="shared" si="22"/>
        <v>600</v>
      </c>
      <c r="AA25" s="182">
        <f>SUM(N25:W25)</f>
        <v>600</v>
      </c>
    </row>
    <row r="26" spans="1:27" s="253" customFormat="1" ht="28.5" customHeight="1">
      <c r="A26" s="171" t="s">
        <v>17</v>
      </c>
      <c r="B26" s="172" t="s">
        <v>61</v>
      </c>
      <c r="C26" s="201" t="s">
        <v>68</v>
      </c>
      <c r="D26" s="168">
        <v>7200</v>
      </c>
      <c r="E26" s="268">
        <v>3776</v>
      </c>
      <c r="F26" s="268">
        <f>2296.766+G26</f>
        <v>3341.5730000000003</v>
      </c>
      <c r="G26" s="268">
        <v>1044.807</v>
      </c>
      <c r="H26" s="268">
        <v>1044.807</v>
      </c>
      <c r="I26" s="322">
        <f t="shared" ref="I26:I27" si="23">+H26/E26</f>
        <v>0.27669676906779661</v>
      </c>
      <c r="J26" s="201"/>
      <c r="K26" s="177">
        <f>+F26/D26</f>
        <v>0.46410736111111117</v>
      </c>
      <c r="L26" s="294"/>
      <c r="M26" s="178">
        <f>+H26/E26</f>
        <v>0.27669676906779661</v>
      </c>
      <c r="N26" s="272"/>
      <c r="O26" s="272">
        <v>400</v>
      </c>
      <c r="P26" s="272">
        <v>1714</v>
      </c>
      <c r="Q26" s="272"/>
      <c r="R26" s="272"/>
      <c r="S26" s="272"/>
      <c r="T26" s="272"/>
      <c r="U26" s="272"/>
      <c r="V26" s="272"/>
      <c r="W26" s="272"/>
      <c r="X26" s="272"/>
      <c r="Y26" s="272"/>
      <c r="Z26" s="181">
        <f t="shared" si="22"/>
        <v>2114</v>
      </c>
      <c r="AA26" s="182">
        <f>SUM(N26:W26)</f>
        <v>2114</v>
      </c>
    </row>
    <row r="27" spans="1:27" s="253" customFormat="1" ht="34.5" customHeight="1">
      <c r="A27" s="171">
        <v>5</v>
      </c>
      <c r="B27" s="172" t="s">
        <v>251</v>
      </c>
      <c r="C27" s="201" t="s">
        <v>49</v>
      </c>
      <c r="D27" s="168">
        <v>2700</v>
      </c>
      <c r="E27" s="268">
        <v>669</v>
      </c>
      <c r="F27" s="268">
        <v>2565</v>
      </c>
      <c r="G27" s="268"/>
      <c r="H27" s="268"/>
      <c r="I27" s="322">
        <f t="shared" si="23"/>
        <v>0</v>
      </c>
      <c r="J27" s="201"/>
      <c r="K27" s="177"/>
      <c r="L27" s="294"/>
      <c r="M27" s="178"/>
      <c r="N27" s="272"/>
      <c r="O27" s="272"/>
      <c r="P27" s="272"/>
      <c r="Q27" s="272"/>
      <c r="R27" s="272"/>
      <c r="S27" s="272"/>
      <c r="T27" s="272"/>
      <c r="U27" s="272"/>
      <c r="V27" s="272"/>
      <c r="W27" s="272"/>
      <c r="X27" s="272"/>
      <c r="Y27" s="272"/>
      <c r="Z27" s="181"/>
      <c r="AA27" s="182"/>
    </row>
    <row r="28" spans="1:27" s="253" customFormat="1" ht="23.25" customHeight="1">
      <c r="A28" s="265" t="s">
        <v>19</v>
      </c>
      <c r="B28" s="266" t="s">
        <v>25</v>
      </c>
      <c r="C28" s="292"/>
      <c r="D28" s="274">
        <f>SUM(D29:D34)</f>
        <v>44600</v>
      </c>
      <c r="E28" s="274">
        <f t="shared" ref="E28:G28" si="24">SUM(E29:E34)</f>
        <v>10319</v>
      </c>
      <c r="F28" s="274">
        <f t="shared" si="24"/>
        <v>818.80700000000002</v>
      </c>
      <c r="G28" s="274">
        <f t="shared" si="24"/>
        <v>818.80700000000002</v>
      </c>
      <c r="H28" s="274">
        <f>SUM(H29:H34)</f>
        <v>818.80700000000002</v>
      </c>
      <c r="I28" s="324">
        <f>+H28/E28</f>
        <v>7.9349452466324258E-2</v>
      </c>
      <c r="J28" s="201"/>
      <c r="K28" s="177">
        <f t="shared" si="17"/>
        <v>1.835890134529148E-2</v>
      </c>
      <c r="L28" s="177"/>
      <c r="M28" s="178">
        <f t="shared" si="9"/>
        <v>7.9349452466324258E-2</v>
      </c>
      <c r="N28" s="295">
        <f t="shared" ref="N28:V28" si="25">+SUM(N23:N26)</f>
        <v>0</v>
      </c>
      <c r="O28" s="295">
        <f t="shared" si="25"/>
        <v>1950</v>
      </c>
      <c r="P28" s="295">
        <f t="shared" si="25"/>
        <v>4264.1030000000001</v>
      </c>
      <c r="Q28" s="295">
        <f t="shared" si="25"/>
        <v>0</v>
      </c>
      <c r="R28" s="295">
        <f t="shared" si="25"/>
        <v>650</v>
      </c>
      <c r="S28" s="295">
        <f t="shared" si="25"/>
        <v>0</v>
      </c>
      <c r="T28" s="295">
        <f t="shared" si="25"/>
        <v>0</v>
      </c>
      <c r="U28" s="295">
        <f t="shared" si="25"/>
        <v>0</v>
      </c>
      <c r="V28" s="295">
        <f t="shared" si="25"/>
        <v>0</v>
      </c>
      <c r="W28" s="295" t="e">
        <f>+#REF!-#REF!</f>
        <v>#REF!</v>
      </c>
      <c r="X28" s="295">
        <f>+SUM(X23:X26)</f>
        <v>0</v>
      </c>
      <c r="Y28" s="295">
        <f>+SUM(Y23:Y26)</f>
        <v>0</v>
      </c>
      <c r="Z28" s="295">
        <f>+SUM(Z23:Z26)</f>
        <v>6864.1030000000001</v>
      </c>
      <c r="AA28" s="182" t="e">
        <f t="shared" si="12"/>
        <v>#REF!</v>
      </c>
    </row>
    <row r="29" spans="1:27" s="253" customFormat="1" ht="27.75" customHeight="1">
      <c r="A29" s="171" t="s">
        <v>15</v>
      </c>
      <c r="B29" s="273" t="s">
        <v>206</v>
      </c>
      <c r="C29" s="201" t="s">
        <v>212</v>
      </c>
      <c r="D29" s="168">
        <v>6900</v>
      </c>
      <c r="E29" s="268">
        <v>2319</v>
      </c>
      <c r="F29" s="274"/>
      <c r="G29" s="274"/>
      <c r="H29" s="274"/>
      <c r="I29" s="209">
        <f t="shared" ref="I29:I34" si="26">+H29/E29*100</f>
        <v>0</v>
      </c>
      <c r="J29" s="201"/>
      <c r="K29" s="177"/>
      <c r="L29" s="177"/>
      <c r="M29" s="178"/>
      <c r="N29" s="296"/>
      <c r="O29" s="296"/>
      <c r="P29" s="296"/>
      <c r="Q29" s="296"/>
      <c r="R29" s="296"/>
      <c r="S29" s="296"/>
      <c r="T29" s="296"/>
      <c r="U29" s="296"/>
      <c r="V29" s="296"/>
      <c r="W29" s="296"/>
      <c r="X29" s="296"/>
      <c r="Y29" s="296"/>
      <c r="Z29" s="296"/>
      <c r="AA29" s="182"/>
    </row>
    <row r="30" spans="1:27" s="253" customFormat="1" ht="27.75" customHeight="1">
      <c r="A30" s="171" t="s">
        <v>58</v>
      </c>
      <c r="B30" s="273" t="s">
        <v>207</v>
      </c>
      <c r="C30" s="201" t="s">
        <v>213</v>
      </c>
      <c r="D30" s="168">
        <v>3400</v>
      </c>
      <c r="E30" s="268">
        <v>1500</v>
      </c>
      <c r="F30" s="274"/>
      <c r="G30" s="274"/>
      <c r="H30" s="274"/>
      <c r="I30" s="209">
        <f t="shared" si="26"/>
        <v>0</v>
      </c>
      <c r="J30" s="201"/>
      <c r="K30" s="177"/>
      <c r="L30" s="177"/>
      <c r="M30" s="178"/>
      <c r="N30" s="296"/>
      <c r="O30" s="296"/>
      <c r="P30" s="296"/>
      <c r="Q30" s="296"/>
      <c r="R30" s="296"/>
      <c r="S30" s="296"/>
      <c r="T30" s="296"/>
      <c r="U30" s="296"/>
      <c r="V30" s="296"/>
      <c r="W30" s="296"/>
      <c r="X30" s="296"/>
      <c r="Y30" s="296"/>
      <c r="Z30" s="296"/>
      <c r="AA30" s="182"/>
    </row>
    <row r="31" spans="1:27" s="253" customFormat="1" ht="28.5" customHeight="1">
      <c r="A31" s="171" t="s">
        <v>16</v>
      </c>
      <c r="B31" s="273" t="s">
        <v>208</v>
      </c>
      <c r="C31" s="201" t="s">
        <v>214</v>
      </c>
      <c r="D31" s="168">
        <v>6950</v>
      </c>
      <c r="E31" s="268">
        <v>1700</v>
      </c>
      <c r="F31" s="274"/>
      <c r="G31" s="274"/>
      <c r="H31" s="274"/>
      <c r="I31" s="209">
        <f t="shared" si="26"/>
        <v>0</v>
      </c>
      <c r="J31" s="201"/>
      <c r="K31" s="177"/>
      <c r="L31" s="177"/>
      <c r="M31" s="178"/>
      <c r="N31" s="296"/>
      <c r="O31" s="296"/>
      <c r="P31" s="296"/>
      <c r="Q31" s="296"/>
      <c r="R31" s="296"/>
      <c r="S31" s="296"/>
      <c r="T31" s="296"/>
      <c r="U31" s="296"/>
      <c r="V31" s="296"/>
      <c r="W31" s="296"/>
      <c r="X31" s="296"/>
      <c r="Y31" s="296"/>
      <c r="Z31" s="296"/>
      <c r="AA31" s="182"/>
    </row>
    <row r="32" spans="1:27" s="253" customFormat="1" ht="33" customHeight="1">
      <c r="A32" s="171" t="s">
        <v>17</v>
      </c>
      <c r="B32" s="273" t="s">
        <v>209</v>
      </c>
      <c r="C32" s="201" t="s">
        <v>215</v>
      </c>
      <c r="D32" s="168">
        <v>6500</v>
      </c>
      <c r="E32" s="268">
        <v>1600</v>
      </c>
      <c r="F32" s="274"/>
      <c r="G32" s="274"/>
      <c r="H32" s="274"/>
      <c r="I32" s="209">
        <f t="shared" si="26"/>
        <v>0</v>
      </c>
      <c r="J32" s="201"/>
      <c r="K32" s="177"/>
      <c r="L32" s="177"/>
      <c r="M32" s="178"/>
      <c r="N32" s="296"/>
      <c r="O32" s="296"/>
      <c r="P32" s="296"/>
      <c r="Q32" s="296"/>
      <c r="R32" s="296"/>
      <c r="S32" s="296"/>
      <c r="T32" s="296"/>
      <c r="U32" s="296"/>
      <c r="V32" s="296"/>
      <c r="W32" s="296"/>
      <c r="X32" s="296"/>
      <c r="Y32" s="296"/>
      <c r="Z32" s="296"/>
      <c r="AA32" s="182"/>
    </row>
    <row r="33" spans="1:27" s="253" customFormat="1" ht="28.5" customHeight="1">
      <c r="A33" s="171" t="s">
        <v>18</v>
      </c>
      <c r="B33" s="273" t="s">
        <v>210</v>
      </c>
      <c r="C33" s="201" t="s">
        <v>216</v>
      </c>
      <c r="D33" s="168">
        <v>6950</v>
      </c>
      <c r="E33" s="268">
        <v>1800</v>
      </c>
      <c r="F33" s="274"/>
      <c r="G33" s="274"/>
      <c r="H33" s="274"/>
      <c r="I33" s="209">
        <f t="shared" si="26"/>
        <v>0</v>
      </c>
      <c r="J33" s="201"/>
      <c r="K33" s="177"/>
      <c r="L33" s="177"/>
      <c r="M33" s="178"/>
      <c r="N33" s="296"/>
      <c r="O33" s="296"/>
      <c r="P33" s="296"/>
      <c r="Q33" s="296"/>
      <c r="R33" s="296"/>
      <c r="S33" s="296"/>
      <c r="T33" s="296"/>
      <c r="U33" s="296"/>
      <c r="V33" s="296"/>
      <c r="W33" s="296"/>
      <c r="X33" s="296"/>
      <c r="Y33" s="296"/>
      <c r="Z33" s="296"/>
      <c r="AA33" s="182"/>
    </row>
    <row r="34" spans="1:27" s="253" customFormat="1" ht="27.75" customHeight="1">
      <c r="A34" s="171" t="s">
        <v>218</v>
      </c>
      <c r="B34" s="273" t="s">
        <v>211</v>
      </c>
      <c r="C34" s="201" t="s">
        <v>217</v>
      </c>
      <c r="D34" s="168">
        <v>13900</v>
      </c>
      <c r="E34" s="268">
        <v>1400</v>
      </c>
      <c r="F34" s="169">
        <f>+G34</f>
        <v>818.80700000000002</v>
      </c>
      <c r="G34" s="169">
        <v>818.80700000000002</v>
      </c>
      <c r="H34" s="169">
        <v>818.80700000000002</v>
      </c>
      <c r="I34" s="209">
        <f t="shared" si="26"/>
        <v>58.48621428571429</v>
      </c>
      <c r="J34" s="201"/>
      <c r="K34" s="177"/>
      <c r="L34" s="177"/>
      <c r="M34" s="178"/>
      <c r="N34" s="296"/>
      <c r="O34" s="296"/>
      <c r="P34" s="296"/>
      <c r="Q34" s="296"/>
      <c r="R34" s="296"/>
      <c r="S34" s="296"/>
      <c r="T34" s="296"/>
      <c r="U34" s="296"/>
      <c r="V34" s="296"/>
      <c r="W34" s="296"/>
      <c r="X34" s="296"/>
      <c r="Y34" s="296"/>
      <c r="Z34" s="296"/>
      <c r="AA34" s="182"/>
    </row>
    <row r="35" spans="1:27" s="1" customFormat="1" ht="23.25" hidden="1" customHeight="1">
      <c r="A35" s="275" t="s">
        <v>28</v>
      </c>
      <c r="B35" s="276" t="s">
        <v>29</v>
      </c>
      <c r="C35" s="200"/>
      <c r="D35" s="297">
        <f>+SUM(D37:D39)</f>
        <v>0</v>
      </c>
      <c r="E35" s="297">
        <f>+SUM(E37:E39)</f>
        <v>0</v>
      </c>
      <c r="F35" s="297">
        <f t="shared" ref="F35:G35" si="27">+SUM(F37:F39)</f>
        <v>0</v>
      </c>
      <c r="G35" s="297">
        <f t="shared" si="27"/>
        <v>0</v>
      </c>
      <c r="H35" s="298">
        <f>+SUM(H37:H39)</f>
        <v>0</v>
      </c>
      <c r="I35" s="209" t="e">
        <f t="shared" ref="I35:I48" si="28">+H35/E35*100</f>
        <v>#DIV/0!</v>
      </c>
      <c r="J35" s="201"/>
      <c r="K35" s="177" t="e">
        <f t="shared" si="17"/>
        <v>#DIV/0!</v>
      </c>
      <c r="L35" s="177"/>
      <c r="M35" s="178" t="e">
        <f t="shared" si="9"/>
        <v>#DIV/0!</v>
      </c>
      <c r="N35" s="277">
        <f t="shared" ref="N35:Z35" si="29">+SUM(N37:N39)</f>
        <v>0</v>
      </c>
      <c r="O35" s="277">
        <f t="shared" si="29"/>
        <v>0</v>
      </c>
      <c r="P35" s="277">
        <f t="shared" si="29"/>
        <v>0</v>
      </c>
      <c r="Q35" s="277">
        <f t="shared" si="29"/>
        <v>0</v>
      </c>
      <c r="R35" s="277">
        <f t="shared" si="29"/>
        <v>0</v>
      </c>
      <c r="S35" s="277">
        <f t="shared" si="29"/>
        <v>0</v>
      </c>
      <c r="T35" s="277">
        <f t="shared" si="29"/>
        <v>0</v>
      </c>
      <c r="U35" s="277">
        <f t="shared" si="29"/>
        <v>0</v>
      </c>
      <c r="V35" s="277">
        <f t="shared" si="29"/>
        <v>0</v>
      </c>
      <c r="W35" s="277">
        <f t="shared" si="29"/>
        <v>0</v>
      </c>
      <c r="X35" s="277">
        <f t="shared" si="29"/>
        <v>0</v>
      </c>
      <c r="Y35" s="277">
        <f t="shared" si="29"/>
        <v>0</v>
      </c>
      <c r="Z35" s="277">
        <f t="shared" si="29"/>
        <v>0</v>
      </c>
      <c r="AA35" s="182">
        <f t="shared" si="12"/>
        <v>0</v>
      </c>
    </row>
    <row r="36" spans="1:27" s="1" customFormat="1" ht="23.25" hidden="1" customHeight="1">
      <c r="A36" s="265" t="s">
        <v>19</v>
      </c>
      <c r="B36" s="266" t="s">
        <v>72</v>
      </c>
      <c r="C36" s="292"/>
      <c r="D36" s="274"/>
      <c r="E36" s="274"/>
      <c r="F36" s="207"/>
      <c r="G36" s="207"/>
      <c r="H36" s="274"/>
      <c r="I36" s="209"/>
      <c r="J36" s="201"/>
      <c r="K36" s="177"/>
      <c r="L36" s="177"/>
      <c r="M36" s="178"/>
      <c r="N36" s="299"/>
      <c r="O36" s="299"/>
      <c r="P36" s="299"/>
      <c r="Q36" s="299"/>
      <c r="R36" s="299"/>
      <c r="S36" s="299"/>
      <c r="T36" s="299"/>
      <c r="U36" s="299"/>
      <c r="V36" s="299"/>
      <c r="W36" s="299"/>
      <c r="X36" s="299"/>
      <c r="Y36" s="299"/>
      <c r="Z36" s="299"/>
      <c r="AA36" s="182">
        <f t="shared" si="12"/>
        <v>0</v>
      </c>
    </row>
    <row r="37" spans="1:27" s="1" customFormat="1" ht="30" hidden="1" customHeight="1">
      <c r="A37" s="7"/>
      <c r="B37" s="8"/>
      <c r="C37" s="52"/>
      <c r="D37" s="95"/>
      <c r="E37" s="102"/>
      <c r="F37" s="95"/>
      <c r="G37" s="96"/>
      <c r="H37" s="102"/>
      <c r="I37" s="161"/>
      <c r="J37" s="140"/>
      <c r="K37" s="29"/>
      <c r="L37" s="29"/>
      <c r="M37" s="89"/>
      <c r="N37" s="24"/>
      <c r="O37" s="24"/>
      <c r="P37" s="23"/>
      <c r="Q37" s="23"/>
      <c r="R37" s="23"/>
      <c r="S37" s="24"/>
      <c r="T37" s="24"/>
      <c r="U37" s="24"/>
      <c r="V37" s="24"/>
      <c r="W37" s="245"/>
      <c r="X37" s="24"/>
      <c r="Y37" s="24"/>
      <c r="Z37" s="14"/>
      <c r="AA37" s="37"/>
    </row>
    <row r="38" spans="1:27" s="1" customFormat="1" ht="28.5" hidden="1" customHeight="1">
      <c r="A38" s="5" t="s">
        <v>24</v>
      </c>
      <c r="B38" s="6" t="s">
        <v>63</v>
      </c>
      <c r="C38" s="51"/>
      <c r="D38" s="93"/>
      <c r="E38" s="93"/>
      <c r="F38" s="92"/>
      <c r="G38" s="92"/>
      <c r="H38" s="93"/>
      <c r="I38" s="161"/>
      <c r="J38" s="53"/>
      <c r="K38" s="29" t="e">
        <f t="shared" si="17"/>
        <v>#DIV/0!</v>
      </c>
      <c r="L38" s="29"/>
      <c r="M38" s="89"/>
      <c r="N38" s="28"/>
      <c r="O38" s="28"/>
      <c r="P38" s="28"/>
      <c r="Q38" s="28"/>
      <c r="R38" s="28"/>
      <c r="S38" s="28"/>
      <c r="T38" s="28"/>
      <c r="U38" s="28"/>
      <c r="V38" s="28"/>
      <c r="W38" s="248"/>
      <c r="X38" s="28"/>
      <c r="Y38" s="28"/>
      <c r="Z38" s="28"/>
      <c r="AA38" s="37">
        <f t="shared" si="12"/>
        <v>0</v>
      </c>
    </row>
    <row r="39" spans="1:27" s="220" customFormat="1" ht="31.5" hidden="1" customHeight="1">
      <c r="A39" s="211"/>
      <c r="B39" s="212"/>
      <c r="C39" s="213"/>
      <c r="D39" s="214"/>
      <c r="E39" s="215"/>
      <c r="F39" s="203"/>
      <c r="G39" s="221"/>
      <c r="H39" s="215"/>
      <c r="I39" s="188"/>
      <c r="J39" s="140"/>
      <c r="K39" s="216"/>
      <c r="L39" s="185"/>
      <c r="M39" s="217"/>
      <c r="N39" s="218"/>
      <c r="O39" s="218"/>
      <c r="P39" s="218"/>
      <c r="Q39" s="218"/>
      <c r="R39" s="218"/>
      <c r="S39" s="218"/>
      <c r="T39" s="218"/>
      <c r="U39" s="218"/>
      <c r="V39" s="218"/>
      <c r="W39" s="218"/>
      <c r="X39" s="218"/>
      <c r="Y39" s="218"/>
      <c r="Z39" s="218"/>
      <c r="AA39" s="219"/>
    </row>
    <row r="40" spans="1:27" s="1" customFormat="1" ht="23.25" hidden="1" customHeight="1">
      <c r="A40" s="18" t="s">
        <v>93</v>
      </c>
      <c r="B40" s="19" t="s">
        <v>94</v>
      </c>
      <c r="C40" s="52"/>
      <c r="D40" s="108">
        <f>SUM(D42:D47)</f>
        <v>0</v>
      </c>
      <c r="E40" s="108">
        <f>SUM(E42:E47)</f>
        <v>0</v>
      </c>
      <c r="F40" s="108">
        <f t="shared" ref="F40:H40" si="30">SUM(F42:F47)</f>
        <v>0</v>
      </c>
      <c r="G40" s="108">
        <f t="shared" si="30"/>
        <v>0</v>
      </c>
      <c r="H40" s="192">
        <f t="shared" si="30"/>
        <v>0</v>
      </c>
      <c r="I40" s="161" t="e">
        <f t="shared" si="28"/>
        <v>#DIV/0!</v>
      </c>
      <c r="J40" s="53"/>
      <c r="K40" s="29" t="e">
        <f t="shared" si="17"/>
        <v>#DIV/0!</v>
      </c>
      <c r="L40" s="64">
        <f t="shared" ref="L40:L43" si="31">+E40-H40</f>
        <v>0</v>
      </c>
      <c r="M40" s="89" t="e">
        <f t="shared" ref="M40:M117" si="32">+H40/E40</f>
        <v>#DIV/0!</v>
      </c>
      <c r="N40" s="58"/>
      <c r="O40" s="58"/>
      <c r="P40" s="58"/>
      <c r="Q40" s="58"/>
      <c r="R40" s="58"/>
      <c r="S40" s="58"/>
      <c r="T40" s="58"/>
      <c r="U40" s="58"/>
      <c r="V40" s="58"/>
      <c r="W40" s="249"/>
      <c r="X40" s="58"/>
      <c r="Y40" s="58"/>
      <c r="Z40" s="58"/>
      <c r="AA40" s="37">
        <f t="shared" si="12"/>
        <v>0</v>
      </c>
    </row>
    <row r="41" spans="1:27" s="1" customFormat="1" ht="18.75" hidden="1" customHeight="1">
      <c r="A41" s="5" t="s">
        <v>95</v>
      </c>
      <c r="B41" s="6" t="s">
        <v>96</v>
      </c>
      <c r="C41" s="52"/>
      <c r="D41" s="95"/>
      <c r="E41" s="102"/>
      <c r="F41" s="95"/>
      <c r="G41" s="92"/>
      <c r="H41" s="102"/>
      <c r="I41" s="161"/>
      <c r="J41" s="53"/>
      <c r="K41" s="29" t="e">
        <f t="shared" si="17"/>
        <v>#DIV/0!</v>
      </c>
      <c r="L41" s="64">
        <f t="shared" si="31"/>
        <v>0</v>
      </c>
      <c r="M41" s="89" t="e">
        <f t="shared" si="32"/>
        <v>#DIV/0!</v>
      </c>
      <c r="N41" s="58"/>
      <c r="O41" s="58"/>
      <c r="P41" s="58"/>
      <c r="Q41" s="58"/>
      <c r="R41" s="58"/>
      <c r="S41" s="58"/>
      <c r="T41" s="58"/>
      <c r="U41" s="58"/>
      <c r="V41" s="58"/>
      <c r="W41" s="249"/>
      <c r="X41" s="58"/>
      <c r="Y41" s="58"/>
      <c r="Z41" s="58"/>
      <c r="AA41" s="37">
        <f t="shared" si="12"/>
        <v>0</v>
      </c>
    </row>
    <row r="42" spans="1:27" s="1" customFormat="1" ht="42.75" hidden="1" customHeight="1">
      <c r="A42" s="7"/>
      <c r="B42" s="8"/>
      <c r="C42" s="71"/>
      <c r="D42" s="105"/>
      <c r="E42" s="103"/>
      <c r="F42" s="95"/>
      <c r="G42" s="340"/>
      <c r="H42" s="194"/>
      <c r="I42" s="161"/>
      <c r="J42" s="53"/>
      <c r="K42" s="29"/>
      <c r="L42" s="64"/>
      <c r="M42" s="89"/>
      <c r="N42" s="58"/>
      <c r="O42" s="58"/>
      <c r="P42" s="58"/>
      <c r="Q42" s="58"/>
      <c r="R42" s="58"/>
      <c r="S42" s="58"/>
      <c r="T42" s="58"/>
      <c r="U42" s="58"/>
      <c r="V42" s="58"/>
      <c r="W42" s="249"/>
      <c r="X42" s="58"/>
      <c r="Y42" s="58"/>
      <c r="Z42" s="58"/>
      <c r="AA42" s="37"/>
    </row>
    <row r="43" spans="1:27" s="1" customFormat="1" ht="22.5" hidden="1" customHeight="1">
      <c r="A43" s="5" t="s">
        <v>24</v>
      </c>
      <c r="B43" s="6" t="s">
        <v>63</v>
      </c>
      <c r="C43" s="52"/>
      <c r="D43" s="95"/>
      <c r="E43" s="102"/>
      <c r="F43" s="95"/>
      <c r="G43" s="92"/>
      <c r="H43" s="195"/>
      <c r="I43" s="161"/>
      <c r="J43" s="53"/>
      <c r="K43" s="29" t="e">
        <f t="shared" si="17"/>
        <v>#DIV/0!</v>
      </c>
      <c r="L43" s="64">
        <f t="shared" si="31"/>
        <v>0</v>
      </c>
      <c r="M43" s="89" t="e">
        <f t="shared" si="32"/>
        <v>#DIV/0!</v>
      </c>
      <c r="N43" s="58"/>
      <c r="O43" s="58"/>
      <c r="P43" s="58"/>
      <c r="Q43" s="58"/>
      <c r="R43" s="58"/>
      <c r="S43" s="58"/>
      <c r="T43" s="58"/>
      <c r="U43" s="58"/>
      <c r="V43" s="58"/>
      <c r="W43" s="249"/>
      <c r="X43" s="58"/>
      <c r="Y43" s="58"/>
      <c r="Z43" s="58"/>
      <c r="AA43" s="37">
        <f t="shared" si="12"/>
        <v>0</v>
      </c>
    </row>
    <row r="44" spans="1:27" s="1" customFormat="1" ht="37.5" hidden="1" customHeight="1">
      <c r="A44" s="7"/>
      <c r="B44" s="8"/>
      <c r="C44" s="52"/>
      <c r="D44" s="95"/>
      <c r="E44" s="103"/>
      <c r="F44" s="102"/>
      <c r="G44" s="102"/>
      <c r="H44" s="78"/>
      <c r="I44" s="161"/>
      <c r="J44" s="53"/>
      <c r="K44" s="29"/>
      <c r="L44" s="64"/>
      <c r="M44" s="89"/>
      <c r="N44" s="15"/>
      <c r="O44" s="15"/>
      <c r="P44" s="15"/>
      <c r="Q44" s="24"/>
      <c r="R44" s="24"/>
      <c r="S44" s="24"/>
      <c r="T44" s="24"/>
      <c r="U44" s="24"/>
      <c r="V44" s="24"/>
      <c r="W44" s="245"/>
      <c r="X44" s="24"/>
      <c r="Y44" s="15"/>
      <c r="Z44" s="14"/>
      <c r="AA44" s="37"/>
    </row>
    <row r="45" spans="1:27" s="1" customFormat="1" ht="41.25" hidden="1" customHeight="1">
      <c r="A45" s="7"/>
      <c r="B45" s="8"/>
      <c r="C45" s="52"/>
      <c r="D45" s="95"/>
      <c r="E45" s="103"/>
      <c r="F45" s="102"/>
      <c r="G45" s="102"/>
      <c r="H45" s="78"/>
      <c r="I45" s="161"/>
      <c r="J45" s="53"/>
      <c r="K45" s="29"/>
      <c r="L45" s="64"/>
      <c r="M45" s="89"/>
      <c r="N45" s="15"/>
      <c r="O45" s="15"/>
      <c r="P45" s="15"/>
      <c r="Q45" s="15"/>
      <c r="R45" s="15"/>
      <c r="S45" s="15"/>
      <c r="T45" s="15"/>
      <c r="U45" s="15"/>
      <c r="V45" s="15"/>
      <c r="W45" s="246"/>
      <c r="X45" s="24"/>
      <c r="Y45" s="15"/>
      <c r="Z45" s="14"/>
      <c r="AA45" s="37"/>
    </row>
    <row r="46" spans="1:27" s="220" customFormat="1" ht="33" hidden="1" customHeight="1">
      <c r="A46" s="211"/>
      <c r="B46" s="212"/>
      <c r="C46" s="213"/>
      <c r="D46" s="214"/>
      <c r="E46" s="215"/>
      <c r="F46" s="204"/>
      <c r="G46" s="221"/>
      <c r="H46" s="215"/>
      <c r="I46" s="188"/>
      <c r="J46" s="213"/>
      <c r="K46" s="216"/>
      <c r="L46" s="185"/>
      <c r="M46" s="217"/>
      <c r="N46" s="224"/>
      <c r="O46" s="224"/>
      <c r="P46" s="224"/>
      <c r="Q46" s="224"/>
      <c r="R46" s="224"/>
      <c r="S46" s="224"/>
      <c r="T46" s="224"/>
      <c r="U46" s="224"/>
      <c r="V46" s="224"/>
      <c r="W46" s="224"/>
      <c r="X46" s="225"/>
      <c r="Y46" s="224"/>
      <c r="Z46" s="226"/>
      <c r="AA46" s="219"/>
    </row>
    <row r="47" spans="1:27" s="1" customFormat="1" ht="38.25" hidden="1" customHeight="1">
      <c r="A47" s="7"/>
      <c r="B47" s="8"/>
      <c r="C47" s="52"/>
      <c r="D47" s="95"/>
      <c r="E47" s="102"/>
      <c r="F47" s="102"/>
      <c r="G47" s="102"/>
      <c r="H47" s="102"/>
      <c r="I47" s="161"/>
      <c r="J47" s="140"/>
      <c r="K47" s="29"/>
      <c r="L47" s="29"/>
      <c r="M47" s="89"/>
      <c r="N47" s="65"/>
      <c r="O47" s="65"/>
      <c r="P47" s="65"/>
      <c r="Q47" s="65"/>
      <c r="R47" s="65"/>
      <c r="S47" s="65"/>
      <c r="T47" s="65"/>
      <c r="U47" s="65"/>
      <c r="V47" s="65"/>
      <c r="W47" s="224"/>
      <c r="X47" s="66"/>
      <c r="Y47" s="65"/>
      <c r="Z47" s="67"/>
      <c r="AA47" s="37"/>
    </row>
    <row r="48" spans="1:27" s="2" customFormat="1" ht="25.5" hidden="1" customHeight="1">
      <c r="A48" s="18" t="s">
        <v>182</v>
      </c>
      <c r="B48" s="19" t="s">
        <v>183</v>
      </c>
      <c r="C48" s="107"/>
      <c r="D48" s="108">
        <f>+D49</f>
        <v>0</v>
      </c>
      <c r="E48" s="108">
        <f t="shared" ref="E48:H48" si="33">+E49</f>
        <v>0</v>
      </c>
      <c r="F48" s="108">
        <f t="shared" si="33"/>
        <v>0</v>
      </c>
      <c r="G48" s="108">
        <f t="shared" si="33"/>
        <v>0</v>
      </c>
      <c r="H48" s="192">
        <f t="shared" si="33"/>
        <v>0</v>
      </c>
      <c r="I48" s="161" t="e">
        <f t="shared" si="28"/>
        <v>#DIV/0!</v>
      </c>
      <c r="J48" s="162"/>
      <c r="K48" s="29" t="e">
        <f t="shared" si="17"/>
        <v>#DIV/0!</v>
      </c>
      <c r="L48" s="136"/>
      <c r="M48" s="137"/>
      <c r="N48" s="138"/>
      <c r="O48" s="138"/>
      <c r="P48" s="138"/>
      <c r="Q48" s="138"/>
      <c r="R48" s="138"/>
      <c r="S48" s="138"/>
      <c r="T48" s="138"/>
      <c r="U48" s="138"/>
      <c r="V48" s="138"/>
      <c r="W48" s="250"/>
      <c r="X48" s="66"/>
      <c r="Y48" s="138"/>
      <c r="Z48" s="139"/>
      <c r="AA48" s="37">
        <f t="shared" si="12"/>
        <v>0</v>
      </c>
    </row>
    <row r="49" spans="1:27" s="37" customFormat="1" ht="30" hidden="1" customHeight="1">
      <c r="A49" s="7"/>
      <c r="B49" s="8"/>
      <c r="C49" s="135"/>
      <c r="D49" s="9"/>
      <c r="E49" s="102"/>
      <c r="F49" s="105"/>
      <c r="G49" s="97"/>
      <c r="H49" s="102"/>
      <c r="I49" s="161"/>
      <c r="J49" s="53"/>
      <c r="K49" s="29"/>
      <c r="L49" s="186"/>
      <c r="M49" s="190"/>
      <c r="N49" s="46"/>
      <c r="O49" s="46"/>
      <c r="P49" s="46"/>
      <c r="Q49" s="46"/>
      <c r="R49" s="46"/>
      <c r="S49" s="46"/>
      <c r="T49" s="46"/>
      <c r="U49" s="46"/>
      <c r="V49" s="46"/>
      <c r="W49" s="191"/>
      <c r="X49" s="46"/>
      <c r="Y49" s="46"/>
      <c r="Z49" s="47"/>
    </row>
    <row r="50" spans="1:27" s="182" customFormat="1" ht="27.75" customHeight="1">
      <c r="A50" s="275" t="s">
        <v>28</v>
      </c>
      <c r="B50" s="341" t="s">
        <v>171</v>
      </c>
      <c r="C50" s="201"/>
      <c r="D50" s="297">
        <f>+D51+D69</f>
        <v>182107</v>
      </c>
      <c r="E50" s="297">
        <f>+E51+E69</f>
        <v>71395</v>
      </c>
      <c r="F50" s="297">
        <f>+F51+F69</f>
        <v>25060.03</v>
      </c>
      <c r="G50" s="297">
        <f>+G51+G69</f>
        <v>2498.19</v>
      </c>
      <c r="H50" s="297">
        <f>+H51+H69</f>
        <v>2498.19</v>
      </c>
      <c r="I50" s="324">
        <f>+H50/E50</f>
        <v>3.4991105819735274E-2</v>
      </c>
      <c r="J50" s="201"/>
      <c r="K50" s="177">
        <f t="shared" si="17"/>
        <v>0.13761156902260757</v>
      </c>
      <c r="L50" s="177"/>
      <c r="M50" s="178">
        <f>+H50/E50</f>
        <v>3.4991105819735274E-2</v>
      </c>
      <c r="N50" s="127"/>
      <c r="O50" s="127"/>
      <c r="P50" s="127"/>
      <c r="Q50" s="127"/>
      <c r="R50" s="127"/>
      <c r="S50" s="127"/>
      <c r="T50" s="127"/>
      <c r="U50" s="127"/>
      <c r="V50" s="127"/>
      <c r="W50" s="127">
        <f>+F49-W49</f>
        <v>0</v>
      </c>
      <c r="X50" s="304"/>
      <c r="Y50" s="127"/>
      <c r="Z50" s="305"/>
      <c r="AA50" s="182">
        <f t="shared" si="12"/>
        <v>0</v>
      </c>
    </row>
    <row r="51" spans="1:27" s="283" customFormat="1" ht="39" customHeight="1">
      <c r="A51" s="342">
        <v>1</v>
      </c>
      <c r="B51" s="341" t="s">
        <v>179</v>
      </c>
      <c r="C51" s="200"/>
      <c r="D51" s="260">
        <f>SUM(D52+D59)</f>
        <v>55664</v>
      </c>
      <c r="E51" s="260">
        <f>SUM(E52+E59)</f>
        <v>22732</v>
      </c>
      <c r="F51" s="260">
        <f>SUM(F52+F59)</f>
        <v>56.16</v>
      </c>
      <c r="G51" s="260">
        <f>SUM(G52+G59)</f>
        <v>56.16</v>
      </c>
      <c r="H51" s="260">
        <f>SUM(H52+H59)</f>
        <v>56.16</v>
      </c>
      <c r="I51" s="324">
        <f>+H51/E51</f>
        <v>2.4705261305648422E-3</v>
      </c>
      <c r="J51" s="306"/>
      <c r="K51" s="177">
        <f t="shared" si="17"/>
        <v>1.0089106064961196E-3</v>
      </c>
      <c r="L51" s="210">
        <f>+E51-H51</f>
        <v>22675.84</v>
      </c>
      <c r="M51" s="178">
        <f t="shared" si="32"/>
        <v>2.4705261305648422E-3</v>
      </c>
      <c r="AA51" s="182">
        <f t="shared" si="12"/>
        <v>0</v>
      </c>
    </row>
    <row r="52" spans="1:27" s="182" customFormat="1" ht="21.75" customHeight="1">
      <c r="A52" s="307" t="s">
        <v>219</v>
      </c>
      <c r="B52" s="255" t="s">
        <v>255</v>
      </c>
      <c r="C52" s="201"/>
      <c r="D52" s="321">
        <f>SUM(D53:D57)</f>
        <v>44354</v>
      </c>
      <c r="E52" s="321">
        <f t="shared" ref="E52:H52" si="34">SUM(E53:E57)</f>
        <v>16244</v>
      </c>
      <c r="F52" s="321">
        <f t="shared" si="34"/>
        <v>0</v>
      </c>
      <c r="G52" s="321">
        <f t="shared" si="34"/>
        <v>0</v>
      </c>
      <c r="H52" s="321">
        <f t="shared" si="34"/>
        <v>0</v>
      </c>
      <c r="I52" s="323">
        <f t="shared" ref="I52:I58" si="35">+H52/E52</f>
        <v>0</v>
      </c>
      <c r="J52" s="201"/>
      <c r="K52" s="177">
        <f t="shared" si="17"/>
        <v>0</v>
      </c>
      <c r="L52" s="210">
        <f t="shared" ref="L52:L113" si="36">+E52-H52</f>
        <v>16244</v>
      </c>
      <c r="M52" s="178"/>
      <c r="AA52" s="182">
        <f t="shared" si="12"/>
        <v>0</v>
      </c>
    </row>
    <row r="53" spans="1:27" s="182" customFormat="1" ht="29.25" customHeight="1">
      <c r="A53" s="201">
        <v>1</v>
      </c>
      <c r="B53" s="159" t="s">
        <v>256</v>
      </c>
      <c r="C53" s="201" t="s">
        <v>265</v>
      </c>
      <c r="D53" s="268">
        <v>5000</v>
      </c>
      <c r="E53" s="268">
        <v>3000</v>
      </c>
      <c r="F53" s="268"/>
      <c r="G53" s="268"/>
      <c r="H53" s="268"/>
      <c r="I53" s="322">
        <f t="shared" si="35"/>
        <v>0</v>
      </c>
      <c r="J53" s="201"/>
      <c r="K53" s="177">
        <v>4006.35</v>
      </c>
      <c r="L53" s="210"/>
      <c r="M53" s="178">
        <v>4.0063500000000003</v>
      </c>
    </row>
    <row r="54" spans="1:27" s="182" customFormat="1" ht="32.25" customHeight="1">
      <c r="A54" s="201">
        <v>2</v>
      </c>
      <c r="B54" s="159" t="s">
        <v>257</v>
      </c>
      <c r="C54" s="201" t="s">
        <v>266</v>
      </c>
      <c r="D54" s="268">
        <v>10000</v>
      </c>
      <c r="E54" s="268">
        <v>4000</v>
      </c>
      <c r="F54" s="268"/>
      <c r="G54" s="268"/>
      <c r="H54" s="268"/>
      <c r="I54" s="322">
        <f t="shared" si="35"/>
        <v>0</v>
      </c>
      <c r="J54" s="201"/>
      <c r="K54" s="177"/>
      <c r="L54" s="210"/>
      <c r="M54" s="178"/>
    </row>
    <row r="55" spans="1:27" s="182" customFormat="1" ht="38.25" customHeight="1">
      <c r="A55" s="201">
        <v>3</v>
      </c>
      <c r="B55" s="159" t="s">
        <v>258</v>
      </c>
      <c r="C55" s="201" t="s">
        <v>267</v>
      </c>
      <c r="D55" s="268">
        <v>14000</v>
      </c>
      <c r="E55" s="268">
        <v>5000</v>
      </c>
      <c r="F55" s="268"/>
      <c r="G55" s="268"/>
      <c r="H55" s="268"/>
      <c r="I55" s="322">
        <f t="shared" si="35"/>
        <v>0</v>
      </c>
      <c r="J55" s="201"/>
      <c r="K55" s="177"/>
      <c r="L55" s="210"/>
      <c r="M55" s="178"/>
    </row>
    <row r="56" spans="1:27" s="182" customFormat="1" ht="31.5" customHeight="1">
      <c r="A56" s="201">
        <v>4</v>
      </c>
      <c r="B56" s="159" t="s">
        <v>259</v>
      </c>
      <c r="C56" s="201" t="s">
        <v>268</v>
      </c>
      <c r="D56" s="268">
        <v>7354</v>
      </c>
      <c r="E56" s="268">
        <v>2500</v>
      </c>
      <c r="F56" s="268"/>
      <c r="G56" s="268"/>
      <c r="H56" s="268"/>
      <c r="I56" s="322">
        <f t="shared" si="35"/>
        <v>0</v>
      </c>
      <c r="J56" s="201"/>
      <c r="K56" s="177"/>
      <c r="L56" s="210"/>
      <c r="M56" s="178"/>
    </row>
    <row r="57" spans="1:27" s="182" customFormat="1" ht="25.5" customHeight="1">
      <c r="A57" s="201">
        <v>5</v>
      </c>
      <c r="B57" s="159" t="s">
        <v>260</v>
      </c>
      <c r="C57" s="201" t="s">
        <v>269</v>
      </c>
      <c r="D57" s="268">
        <v>8000</v>
      </c>
      <c r="E57" s="268">
        <v>1744</v>
      </c>
      <c r="F57" s="268"/>
      <c r="G57" s="268"/>
      <c r="H57" s="268"/>
      <c r="I57" s="322">
        <f t="shared" si="35"/>
        <v>0</v>
      </c>
      <c r="J57" s="201"/>
      <c r="K57" s="177"/>
      <c r="L57" s="210"/>
      <c r="M57" s="178"/>
    </row>
    <row r="58" spans="1:27" s="182" customFormat="1" ht="38.25" hidden="1" customHeight="1">
      <c r="A58" s="201">
        <v>14</v>
      </c>
      <c r="B58" s="159" t="s">
        <v>116</v>
      </c>
      <c r="C58" s="201" t="s">
        <v>153</v>
      </c>
      <c r="D58" s="268">
        <v>9594</v>
      </c>
      <c r="E58" s="268">
        <v>7380</v>
      </c>
      <c r="F58" s="268">
        <f>+G58</f>
        <v>7380</v>
      </c>
      <c r="G58" s="268">
        <v>7380</v>
      </c>
      <c r="H58" s="268"/>
      <c r="I58" s="323">
        <f t="shared" si="35"/>
        <v>0</v>
      </c>
      <c r="J58" s="201"/>
      <c r="K58" s="177">
        <f t="shared" si="17"/>
        <v>0.76923076923076927</v>
      </c>
      <c r="L58" s="210">
        <f t="shared" si="36"/>
        <v>7380</v>
      </c>
      <c r="M58" s="178">
        <f t="shared" si="32"/>
        <v>0</v>
      </c>
      <c r="W58" s="182">
        <v>2591.2339999999999</v>
      </c>
      <c r="AA58" s="182">
        <f t="shared" si="12"/>
        <v>2591.2339999999999</v>
      </c>
    </row>
    <row r="59" spans="1:27" s="182" customFormat="1" ht="23.25" customHeight="1">
      <c r="A59" s="307" t="s">
        <v>221</v>
      </c>
      <c r="B59" s="308" t="s">
        <v>261</v>
      </c>
      <c r="C59" s="201"/>
      <c r="D59" s="321">
        <f>SUM(D60:D68)</f>
        <v>11310</v>
      </c>
      <c r="E59" s="321">
        <f t="shared" ref="E59:H59" si="37">SUM(E60:E68)</f>
        <v>6488</v>
      </c>
      <c r="F59" s="321">
        <f t="shared" si="37"/>
        <v>56.16</v>
      </c>
      <c r="G59" s="321">
        <f t="shared" si="37"/>
        <v>56.16</v>
      </c>
      <c r="H59" s="321">
        <f t="shared" si="37"/>
        <v>56.16</v>
      </c>
      <c r="I59" s="323">
        <f>+H59/E59</f>
        <v>8.6559802712700366E-3</v>
      </c>
      <c r="J59" s="201"/>
      <c r="K59" s="177"/>
      <c r="L59" s="210"/>
      <c r="M59" s="178"/>
    </row>
    <row r="60" spans="1:27" s="182" customFormat="1" ht="27" customHeight="1">
      <c r="A60" s="201">
        <v>1</v>
      </c>
      <c r="B60" s="159" t="s">
        <v>262</v>
      </c>
      <c r="C60" s="201" t="s">
        <v>270</v>
      </c>
      <c r="D60" s="268">
        <v>2216</v>
      </c>
      <c r="E60" s="268">
        <v>811</v>
      </c>
      <c r="F60" s="268"/>
      <c r="G60" s="268"/>
      <c r="H60" s="268"/>
      <c r="I60" s="322">
        <f t="shared" ref="I60:I119" si="38">+H60/E60</f>
        <v>0</v>
      </c>
      <c r="J60" s="201"/>
      <c r="K60" s="177"/>
      <c r="L60" s="210"/>
      <c r="M60" s="178"/>
    </row>
    <row r="61" spans="1:27" s="182" customFormat="1" ht="27" customHeight="1">
      <c r="A61" s="201">
        <v>2</v>
      </c>
      <c r="B61" s="159" t="s">
        <v>263</v>
      </c>
      <c r="C61" s="201" t="s">
        <v>271</v>
      </c>
      <c r="D61" s="268">
        <v>1000</v>
      </c>
      <c r="E61" s="268">
        <v>811</v>
      </c>
      <c r="F61" s="268">
        <f>+G61</f>
        <v>56.16</v>
      </c>
      <c r="G61" s="268">
        <v>56.16</v>
      </c>
      <c r="H61" s="268">
        <v>56.16</v>
      </c>
      <c r="I61" s="322">
        <f t="shared" si="38"/>
        <v>6.9247842170160293E-2</v>
      </c>
      <c r="J61" s="201"/>
      <c r="K61" s="177"/>
      <c r="L61" s="210"/>
      <c r="M61" s="178"/>
    </row>
    <row r="62" spans="1:27" s="182" customFormat="1" ht="27" customHeight="1">
      <c r="A62" s="201">
        <v>3</v>
      </c>
      <c r="B62" s="159" t="s">
        <v>264</v>
      </c>
      <c r="C62" s="201" t="s">
        <v>272</v>
      </c>
      <c r="D62" s="268">
        <v>2216</v>
      </c>
      <c r="E62" s="268">
        <v>811</v>
      </c>
      <c r="F62" s="268"/>
      <c r="G62" s="268"/>
      <c r="H62" s="268"/>
      <c r="I62" s="322">
        <f t="shared" si="38"/>
        <v>0</v>
      </c>
      <c r="J62" s="201"/>
      <c r="K62" s="177"/>
      <c r="L62" s="210"/>
      <c r="M62" s="178"/>
    </row>
    <row r="63" spans="1:27" s="182" customFormat="1" ht="27" customHeight="1">
      <c r="A63" s="201">
        <v>4</v>
      </c>
      <c r="B63" s="159" t="s">
        <v>282</v>
      </c>
      <c r="C63" s="201" t="s">
        <v>288</v>
      </c>
      <c r="D63" s="268">
        <v>1500</v>
      </c>
      <c r="E63" s="268">
        <v>811</v>
      </c>
      <c r="F63" s="268"/>
      <c r="G63" s="268"/>
      <c r="H63" s="268"/>
      <c r="I63" s="322">
        <f t="shared" si="38"/>
        <v>0</v>
      </c>
      <c r="J63" s="201"/>
      <c r="K63" s="177"/>
      <c r="L63" s="210"/>
      <c r="M63" s="178"/>
    </row>
    <row r="64" spans="1:27" s="182" customFormat="1" ht="27" customHeight="1">
      <c r="A64" s="201">
        <v>5</v>
      </c>
      <c r="B64" s="159" t="s">
        <v>283</v>
      </c>
      <c r="C64" s="201" t="s">
        <v>289</v>
      </c>
      <c r="D64" s="268">
        <v>816</v>
      </c>
      <c r="E64" s="268">
        <v>811</v>
      </c>
      <c r="F64" s="268"/>
      <c r="G64" s="268"/>
      <c r="H64" s="268"/>
      <c r="I64" s="322">
        <f t="shared" si="38"/>
        <v>0</v>
      </c>
      <c r="J64" s="201"/>
      <c r="K64" s="177"/>
      <c r="L64" s="210"/>
      <c r="M64" s="178"/>
    </row>
    <row r="65" spans="1:27" s="182" customFormat="1" ht="27" customHeight="1">
      <c r="A65" s="201">
        <v>6</v>
      </c>
      <c r="B65" s="159" t="s">
        <v>284</v>
      </c>
      <c r="C65" s="201" t="s">
        <v>290</v>
      </c>
      <c r="D65" s="268">
        <v>600</v>
      </c>
      <c r="E65" s="268">
        <v>600</v>
      </c>
      <c r="F65" s="268"/>
      <c r="G65" s="268"/>
      <c r="H65" s="268"/>
      <c r="I65" s="322">
        <f t="shared" si="38"/>
        <v>0</v>
      </c>
      <c r="J65" s="201"/>
      <c r="K65" s="177"/>
      <c r="L65" s="210"/>
      <c r="M65" s="178"/>
    </row>
    <row r="66" spans="1:27" s="182" customFormat="1" ht="27" customHeight="1">
      <c r="A66" s="201">
        <v>7</v>
      </c>
      <c r="B66" s="159" t="s">
        <v>285</v>
      </c>
      <c r="C66" s="201" t="s">
        <v>291</v>
      </c>
      <c r="D66" s="268">
        <v>500</v>
      </c>
      <c r="E66" s="268">
        <v>211</v>
      </c>
      <c r="F66" s="268"/>
      <c r="G66" s="268"/>
      <c r="H66" s="268"/>
      <c r="I66" s="322">
        <f t="shared" si="38"/>
        <v>0</v>
      </c>
      <c r="J66" s="201"/>
      <c r="K66" s="177"/>
      <c r="L66" s="210"/>
      <c r="M66" s="178"/>
    </row>
    <row r="67" spans="1:27" s="182" customFormat="1" ht="27" customHeight="1">
      <c r="A67" s="201">
        <v>8</v>
      </c>
      <c r="B67" s="159" t="s">
        <v>286</v>
      </c>
      <c r="C67" s="201" t="s">
        <v>292</v>
      </c>
      <c r="D67" s="268">
        <v>1246</v>
      </c>
      <c r="E67" s="268">
        <v>811</v>
      </c>
      <c r="F67" s="268"/>
      <c r="G67" s="268"/>
      <c r="H67" s="268"/>
      <c r="I67" s="322">
        <f t="shared" si="38"/>
        <v>0</v>
      </c>
      <c r="J67" s="201"/>
      <c r="K67" s="177"/>
      <c r="L67" s="210"/>
      <c r="M67" s="178"/>
    </row>
    <row r="68" spans="1:27" s="182" customFormat="1" ht="27" customHeight="1">
      <c r="A68" s="201">
        <v>9</v>
      </c>
      <c r="B68" s="159" t="s">
        <v>287</v>
      </c>
      <c r="C68" s="201" t="s">
        <v>293</v>
      </c>
      <c r="D68" s="268">
        <v>1216</v>
      </c>
      <c r="E68" s="268">
        <v>811</v>
      </c>
      <c r="F68" s="268"/>
      <c r="G68" s="268"/>
      <c r="H68" s="268"/>
      <c r="I68" s="322">
        <f t="shared" si="38"/>
        <v>0</v>
      </c>
      <c r="J68" s="201"/>
      <c r="K68" s="177"/>
      <c r="L68" s="210"/>
      <c r="M68" s="178"/>
    </row>
    <row r="69" spans="1:27" s="283" customFormat="1" ht="38.25" customHeight="1">
      <c r="A69" s="200">
        <v>2</v>
      </c>
      <c r="B69" s="146" t="s">
        <v>117</v>
      </c>
      <c r="C69" s="200"/>
      <c r="D69" s="314">
        <f>+D70+D76+D78+D96+D99+D104</f>
        <v>126443</v>
      </c>
      <c r="E69" s="314">
        <f>+E70+E76+E78+E96+E99+E104</f>
        <v>48663</v>
      </c>
      <c r="F69" s="314">
        <f>+F70+F76+F78+F96+F99+F104</f>
        <v>25003.87</v>
      </c>
      <c r="G69" s="314">
        <f>+G70+G76+G78+G96+G99+G104</f>
        <v>2442.0300000000002</v>
      </c>
      <c r="H69" s="314">
        <f>+H70+H76+H78+H96+H99+H104</f>
        <v>2442.0300000000002</v>
      </c>
      <c r="I69" s="323">
        <f>+H69/E69</f>
        <v>5.0182479501880282E-2</v>
      </c>
      <c r="J69" s="200"/>
      <c r="K69" s="177">
        <f t="shared" si="17"/>
        <v>0.19774815529527137</v>
      </c>
      <c r="L69" s="210">
        <f t="shared" si="36"/>
        <v>46220.97</v>
      </c>
      <c r="M69" s="178">
        <f>+H69/E69</f>
        <v>5.0182479501880282E-2</v>
      </c>
      <c r="AA69" s="182">
        <f t="shared" si="12"/>
        <v>0</v>
      </c>
    </row>
    <row r="70" spans="1:27" s="283" customFormat="1" ht="23.25" customHeight="1">
      <c r="A70" s="200"/>
      <c r="B70" s="146" t="s">
        <v>118</v>
      </c>
      <c r="C70" s="200"/>
      <c r="D70" s="314">
        <f>SUM(D71+D74)</f>
        <v>8786</v>
      </c>
      <c r="E70" s="314">
        <f t="shared" ref="E70:H70" si="39">SUM(E71+E74)</f>
        <v>3491</v>
      </c>
      <c r="F70" s="314">
        <f t="shared" si="39"/>
        <v>1446.08</v>
      </c>
      <c r="G70" s="314">
        <f>SUM(G71+G74)</f>
        <v>0</v>
      </c>
      <c r="H70" s="314">
        <f t="shared" si="39"/>
        <v>0</v>
      </c>
      <c r="I70" s="323">
        <f t="shared" si="38"/>
        <v>0</v>
      </c>
      <c r="J70" s="200"/>
      <c r="K70" s="177">
        <f t="shared" si="17"/>
        <v>0.16458911905303891</v>
      </c>
      <c r="L70" s="210">
        <f t="shared" si="36"/>
        <v>3491</v>
      </c>
      <c r="M70" s="178">
        <f t="shared" si="32"/>
        <v>0</v>
      </c>
      <c r="AA70" s="182">
        <f t="shared" si="12"/>
        <v>0</v>
      </c>
    </row>
    <row r="71" spans="1:27" s="283" customFormat="1" ht="30" customHeight="1">
      <c r="A71" s="307" t="s">
        <v>219</v>
      </c>
      <c r="B71" s="308" t="s">
        <v>220</v>
      </c>
      <c r="C71" s="200"/>
      <c r="D71" s="343">
        <f>SUM(D72:D73)</f>
        <v>5812</v>
      </c>
      <c r="E71" s="343">
        <f t="shared" ref="E71:H71" si="40">SUM(E72:E73)</f>
        <v>2729</v>
      </c>
      <c r="F71" s="343">
        <f t="shared" si="40"/>
        <v>1446.08</v>
      </c>
      <c r="G71" s="343">
        <f t="shared" si="40"/>
        <v>0</v>
      </c>
      <c r="H71" s="343">
        <f t="shared" si="40"/>
        <v>0</v>
      </c>
      <c r="I71" s="322">
        <f t="shared" si="38"/>
        <v>0</v>
      </c>
      <c r="J71" s="200"/>
      <c r="K71" s="177"/>
      <c r="L71" s="210"/>
      <c r="M71" s="178"/>
      <c r="AA71" s="182"/>
    </row>
    <row r="72" spans="1:27" s="182" customFormat="1" ht="36" customHeight="1">
      <c r="A72" s="201">
        <v>1</v>
      </c>
      <c r="B72" s="159" t="s">
        <v>119</v>
      </c>
      <c r="C72" s="201" t="s">
        <v>154</v>
      </c>
      <c r="D72" s="268">
        <v>2906</v>
      </c>
      <c r="E72" s="268">
        <v>1306</v>
      </c>
      <c r="F72" s="268">
        <v>523.08000000000004</v>
      </c>
      <c r="G72" s="268"/>
      <c r="H72" s="268"/>
      <c r="I72" s="322">
        <f t="shared" si="38"/>
        <v>0</v>
      </c>
      <c r="J72" s="309"/>
      <c r="K72" s="177">
        <f t="shared" si="17"/>
        <v>0.18000000000000002</v>
      </c>
      <c r="L72" s="210">
        <f t="shared" si="36"/>
        <v>1306</v>
      </c>
      <c r="M72" s="178">
        <f t="shared" si="32"/>
        <v>0</v>
      </c>
      <c r="W72" s="182">
        <v>752</v>
      </c>
      <c r="AA72" s="182">
        <f t="shared" si="12"/>
        <v>752</v>
      </c>
    </row>
    <row r="73" spans="1:27" s="182" customFormat="1" ht="36" customHeight="1">
      <c r="A73" s="201">
        <v>2</v>
      </c>
      <c r="B73" s="159" t="s">
        <v>120</v>
      </c>
      <c r="C73" s="201" t="s">
        <v>155</v>
      </c>
      <c r="D73" s="268">
        <v>2906</v>
      </c>
      <c r="E73" s="268">
        <v>1423</v>
      </c>
      <c r="F73" s="268">
        <v>923</v>
      </c>
      <c r="G73" s="268"/>
      <c r="H73" s="268"/>
      <c r="I73" s="322">
        <f t="shared" si="38"/>
        <v>0</v>
      </c>
      <c r="J73" s="309"/>
      <c r="K73" s="177">
        <f t="shared" si="17"/>
        <v>0.31761871988988299</v>
      </c>
      <c r="L73" s="210">
        <f t="shared" si="36"/>
        <v>1423</v>
      </c>
      <c r="M73" s="178">
        <f t="shared" si="32"/>
        <v>0</v>
      </c>
      <c r="W73" s="182" t="s">
        <v>200</v>
      </c>
      <c r="X73" s="310">
        <f>+H73-560</f>
        <v>-560</v>
      </c>
      <c r="AA73" s="182">
        <f t="shared" si="12"/>
        <v>0</v>
      </c>
    </row>
    <row r="74" spans="1:27" s="182" customFormat="1" ht="27" customHeight="1">
      <c r="A74" s="307" t="s">
        <v>221</v>
      </c>
      <c r="B74" s="308" t="s">
        <v>222</v>
      </c>
      <c r="C74" s="201"/>
      <c r="D74" s="332">
        <f>SUM(D75)</f>
        <v>2974</v>
      </c>
      <c r="E74" s="332">
        <f t="shared" ref="E74:H74" si="41">SUM(E75)</f>
        <v>762</v>
      </c>
      <c r="F74" s="332">
        <f t="shared" si="41"/>
        <v>0</v>
      </c>
      <c r="G74" s="332">
        <f t="shared" si="41"/>
        <v>0</v>
      </c>
      <c r="H74" s="332">
        <f t="shared" si="41"/>
        <v>0</v>
      </c>
      <c r="I74" s="323">
        <f t="shared" si="38"/>
        <v>0</v>
      </c>
      <c r="J74" s="309"/>
      <c r="K74" s="177"/>
      <c r="L74" s="210"/>
      <c r="M74" s="178"/>
      <c r="X74" s="310"/>
    </row>
    <row r="75" spans="1:27" s="182" customFormat="1" ht="28.5" customHeight="1">
      <c r="A75" s="201">
        <v>1</v>
      </c>
      <c r="B75" s="159" t="s">
        <v>223</v>
      </c>
      <c r="C75" s="201"/>
      <c r="D75" s="268">
        <v>2974</v>
      </c>
      <c r="E75" s="268">
        <v>762</v>
      </c>
      <c r="F75" s="268"/>
      <c r="G75" s="268"/>
      <c r="H75" s="268"/>
      <c r="I75" s="322">
        <f t="shared" si="38"/>
        <v>0</v>
      </c>
      <c r="J75" s="309"/>
      <c r="K75" s="177"/>
      <c r="L75" s="210"/>
      <c r="M75" s="178"/>
      <c r="X75" s="310"/>
    </row>
    <row r="76" spans="1:27" s="182" customFormat="1" ht="20.25" customHeight="1">
      <c r="A76" s="200"/>
      <c r="B76" s="72" t="s">
        <v>121</v>
      </c>
      <c r="C76" s="201"/>
      <c r="D76" s="314">
        <f>SUM(D77)</f>
        <v>21000</v>
      </c>
      <c r="E76" s="314">
        <f t="shared" ref="E76:H76" si="42">SUM(E77)</f>
        <v>4986</v>
      </c>
      <c r="F76" s="314">
        <f t="shared" si="42"/>
        <v>2100</v>
      </c>
      <c r="G76" s="314">
        <f t="shared" si="42"/>
        <v>0</v>
      </c>
      <c r="H76" s="314">
        <f t="shared" si="42"/>
        <v>0</v>
      </c>
      <c r="I76" s="324">
        <f>+H76/E76</f>
        <v>0</v>
      </c>
      <c r="J76" s="201"/>
      <c r="K76" s="177">
        <f t="shared" si="17"/>
        <v>0.1</v>
      </c>
      <c r="L76" s="210">
        <f t="shared" si="36"/>
        <v>4986</v>
      </c>
      <c r="M76" s="178">
        <f t="shared" si="32"/>
        <v>0</v>
      </c>
      <c r="X76" s="310">
        <f t="shared" ref="X76" si="43">+H76-560</f>
        <v>-560</v>
      </c>
      <c r="AA76" s="182">
        <f t="shared" si="12"/>
        <v>0</v>
      </c>
    </row>
    <row r="77" spans="1:27" s="182" customFormat="1" ht="38.25" customHeight="1">
      <c r="A77" s="201">
        <v>1</v>
      </c>
      <c r="B77" s="159" t="s">
        <v>122</v>
      </c>
      <c r="C77" s="201" t="s">
        <v>156</v>
      </c>
      <c r="D77" s="268">
        <v>21000</v>
      </c>
      <c r="E77" s="268">
        <v>4986</v>
      </c>
      <c r="F77" s="268">
        <v>2100</v>
      </c>
      <c r="G77" s="268"/>
      <c r="H77" s="268"/>
      <c r="I77" s="322">
        <f t="shared" si="38"/>
        <v>0</v>
      </c>
      <c r="J77" s="201"/>
      <c r="K77" s="177">
        <f t="shared" si="17"/>
        <v>0.1</v>
      </c>
      <c r="L77" s="210">
        <f t="shared" si="36"/>
        <v>4986</v>
      </c>
      <c r="M77" s="178">
        <f t="shared" si="32"/>
        <v>0</v>
      </c>
      <c r="W77" s="182" t="s">
        <v>199</v>
      </c>
      <c r="X77" s="310">
        <f>+H77-2664.973</f>
        <v>-2664.973</v>
      </c>
      <c r="AA77" s="182">
        <f t="shared" si="12"/>
        <v>0</v>
      </c>
    </row>
    <row r="78" spans="1:27" s="182" customFormat="1" ht="22.5" customHeight="1">
      <c r="A78" s="200"/>
      <c r="B78" s="72" t="s">
        <v>123</v>
      </c>
      <c r="C78" s="201"/>
      <c r="D78" s="314">
        <f>SUM(D79+D87)</f>
        <v>58665</v>
      </c>
      <c r="E78" s="314">
        <f t="shared" ref="E78:H78" si="44">SUM(E79+E87)</f>
        <v>24477</v>
      </c>
      <c r="F78" s="314">
        <f t="shared" si="44"/>
        <v>12791.063</v>
      </c>
      <c r="G78" s="314">
        <f t="shared" si="44"/>
        <v>0</v>
      </c>
      <c r="H78" s="314">
        <f t="shared" si="44"/>
        <v>0</v>
      </c>
      <c r="I78" s="324">
        <f>+H78/E78</f>
        <v>0</v>
      </c>
      <c r="J78" s="309"/>
      <c r="K78" s="177">
        <f t="shared" si="17"/>
        <v>0.21803567714991903</v>
      </c>
      <c r="L78" s="210">
        <f t="shared" si="36"/>
        <v>24477</v>
      </c>
      <c r="M78" s="178">
        <f t="shared" si="32"/>
        <v>0</v>
      </c>
      <c r="AA78" s="182">
        <f t="shared" si="12"/>
        <v>0</v>
      </c>
    </row>
    <row r="79" spans="1:27" s="182" customFormat="1" ht="23.25" customHeight="1">
      <c r="A79" s="307" t="s">
        <v>219</v>
      </c>
      <c r="B79" s="254" t="s">
        <v>224</v>
      </c>
      <c r="C79" s="201"/>
      <c r="D79" s="332">
        <f>SUM(D80:D86)</f>
        <v>24148</v>
      </c>
      <c r="E79" s="332">
        <f t="shared" ref="E79:H79" si="45">SUM(E80:E86)</f>
        <v>5888</v>
      </c>
      <c r="F79" s="332">
        <f t="shared" si="45"/>
        <v>12791.063</v>
      </c>
      <c r="G79" s="332">
        <f t="shared" si="45"/>
        <v>0</v>
      </c>
      <c r="H79" s="332">
        <f t="shared" si="45"/>
        <v>0</v>
      </c>
      <c r="I79" s="323">
        <f t="shared" si="38"/>
        <v>0</v>
      </c>
      <c r="J79" s="331"/>
      <c r="K79" s="177"/>
      <c r="L79" s="210"/>
      <c r="M79" s="178"/>
    </row>
    <row r="80" spans="1:27" s="182" customFormat="1" ht="39" customHeight="1">
      <c r="A80" s="201">
        <v>1</v>
      </c>
      <c r="B80" s="159" t="s">
        <v>124</v>
      </c>
      <c r="C80" s="201" t="s">
        <v>157</v>
      </c>
      <c r="D80" s="268">
        <v>5000</v>
      </c>
      <c r="E80" s="268">
        <v>1000</v>
      </c>
      <c r="F80" s="268">
        <v>2436.721</v>
      </c>
      <c r="G80" s="268"/>
      <c r="H80" s="268"/>
      <c r="I80" s="322">
        <f t="shared" si="38"/>
        <v>0</v>
      </c>
      <c r="J80" s="309"/>
      <c r="K80" s="177">
        <f t="shared" si="17"/>
        <v>0.48734420000000001</v>
      </c>
      <c r="L80" s="210">
        <f>+E80-H80</f>
        <v>1000</v>
      </c>
      <c r="M80" s="178">
        <f t="shared" si="32"/>
        <v>0</v>
      </c>
      <c r="W80" s="182">
        <v>943.74800000000005</v>
      </c>
      <c r="AA80" s="182">
        <f t="shared" si="12"/>
        <v>943.74800000000005</v>
      </c>
    </row>
    <row r="81" spans="1:27" s="182" customFormat="1" ht="51" customHeight="1">
      <c r="A81" s="201">
        <v>2</v>
      </c>
      <c r="B81" s="159" t="s">
        <v>125</v>
      </c>
      <c r="C81" s="201" t="s">
        <v>158</v>
      </c>
      <c r="D81" s="268">
        <v>6400</v>
      </c>
      <c r="E81" s="268">
        <v>1300</v>
      </c>
      <c r="F81" s="268">
        <v>3534.0610000000001</v>
      </c>
      <c r="G81" s="268"/>
      <c r="H81" s="268"/>
      <c r="I81" s="322">
        <f t="shared" si="38"/>
        <v>0</v>
      </c>
      <c r="J81" s="309"/>
      <c r="K81" s="177">
        <f t="shared" si="17"/>
        <v>0.55219703124999997</v>
      </c>
      <c r="L81" s="210">
        <f t="shared" si="36"/>
        <v>1300</v>
      </c>
      <c r="M81" s="178">
        <f t="shared" si="32"/>
        <v>0</v>
      </c>
      <c r="W81" s="182">
        <v>1440</v>
      </c>
      <c r="AA81" s="182">
        <f t="shared" ref="AA81:AA106" si="46">SUM(N81:W81)</f>
        <v>1440</v>
      </c>
    </row>
    <row r="82" spans="1:27" s="182" customFormat="1" ht="48" customHeight="1">
      <c r="A82" s="201">
        <v>3</v>
      </c>
      <c r="B82" s="159" t="s">
        <v>126</v>
      </c>
      <c r="C82" s="201" t="s">
        <v>159</v>
      </c>
      <c r="D82" s="268">
        <v>6498</v>
      </c>
      <c r="E82" s="268">
        <v>1198</v>
      </c>
      <c r="F82" s="268">
        <v>3510.2809999999999</v>
      </c>
      <c r="G82" s="268"/>
      <c r="H82" s="268"/>
      <c r="I82" s="322">
        <f t="shared" si="38"/>
        <v>0</v>
      </c>
      <c r="J82" s="201"/>
      <c r="K82" s="177">
        <f t="shared" si="17"/>
        <v>0.54020944906124957</v>
      </c>
      <c r="L82" s="210">
        <f t="shared" si="36"/>
        <v>1198</v>
      </c>
      <c r="M82" s="178">
        <f>+H82/E82</f>
        <v>0</v>
      </c>
      <c r="W82" s="182">
        <v>873</v>
      </c>
      <c r="AA82" s="182">
        <f t="shared" si="46"/>
        <v>873</v>
      </c>
    </row>
    <row r="83" spans="1:27" s="182" customFormat="1" ht="27.75" customHeight="1">
      <c r="A83" s="201">
        <v>4</v>
      </c>
      <c r="B83" s="159" t="s">
        <v>127</v>
      </c>
      <c r="C83" s="201" t="s">
        <v>160</v>
      </c>
      <c r="D83" s="268">
        <v>1500</v>
      </c>
      <c r="E83" s="268">
        <v>300</v>
      </c>
      <c r="F83" s="268">
        <v>650</v>
      </c>
      <c r="G83" s="268"/>
      <c r="H83" s="268"/>
      <c r="I83" s="322">
        <f t="shared" si="38"/>
        <v>0</v>
      </c>
      <c r="J83" s="201"/>
      <c r="K83" s="177">
        <f t="shared" si="17"/>
        <v>0.43333333333333335</v>
      </c>
      <c r="L83" s="210">
        <f t="shared" si="36"/>
        <v>300</v>
      </c>
      <c r="M83" s="178">
        <f t="shared" si="32"/>
        <v>0</v>
      </c>
      <c r="W83" s="182">
        <v>215.93600000000001</v>
      </c>
      <c r="AA83" s="182">
        <f t="shared" si="46"/>
        <v>215.93600000000001</v>
      </c>
    </row>
    <row r="84" spans="1:27" s="182" customFormat="1" ht="28.5" customHeight="1">
      <c r="A84" s="201">
        <v>5</v>
      </c>
      <c r="B84" s="159" t="s">
        <v>128</v>
      </c>
      <c r="C84" s="201" t="s">
        <v>161</v>
      </c>
      <c r="D84" s="268">
        <v>1250</v>
      </c>
      <c r="E84" s="268">
        <v>250</v>
      </c>
      <c r="F84" s="268">
        <v>1000</v>
      </c>
      <c r="G84" s="268"/>
      <c r="H84" s="268"/>
      <c r="I84" s="322">
        <f t="shared" si="38"/>
        <v>0</v>
      </c>
      <c r="J84" s="201"/>
      <c r="K84" s="177">
        <f t="shared" si="17"/>
        <v>0.8</v>
      </c>
      <c r="L84" s="210">
        <f t="shared" si="36"/>
        <v>250</v>
      </c>
      <c r="M84" s="178">
        <f t="shared" si="32"/>
        <v>0</v>
      </c>
      <c r="W84" s="182">
        <v>10</v>
      </c>
      <c r="AA84" s="182">
        <f t="shared" si="46"/>
        <v>10</v>
      </c>
    </row>
    <row r="85" spans="1:27" s="182" customFormat="1" ht="26.25" customHeight="1">
      <c r="A85" s="201">
        <v>6</v>
      </c>
      <c r="B85" s="159" t="s">
        <v>129</v>
      </c>
      <c r="C85" s="201" t="s">
        <v>162</v>
      </c>
      <c r="D85" s="268">
        <v>2500</v>
      </c>
      <c r="E85" s="268">
        <v>1640</v>
      </c>
      <c r="F85" s="268">
        <v>860</v>
      </c>
      <c r="G85" s="268"/>
      <c r="H85" s="268"/>
      <c r="I85" s="322">
        <f t="shared" si="38"/>
        <v>0</v>
      </c>
      <c r="J85" s="201"/>
      <c r="K85" s="177">
        <f t="shared" ref="K85:K116" si="47">+F85/D85</f>
        <v>0.34399999999999997</v>
      </c>
      <c r="L85" s="210">
        <f t="shared" si="36"/>
        <v>1640</v>
      </c>
      <c r="M85" s="178">
        <f t="shared" si="32"/>
        <v>0</v>
      </c>
      <c r="AA85" s="182">
        <f t="shared" si="46"/>
        <v>0</v>
      </c>
    </row>
    <row r="86" spans="1:27" s="182" customFormat="1" ht="26.25" customHeight="1">
      <c r="A86" s="201">
        <v>7</v>
      </c>
      <c r="B86" s="159" t="s">
        <v>130</v>
      </c>
      <c r="C86" s="201" t="s">
        <v>163</v>
      </c>
      <c r="D86" s="268">
        <v>1000</v>
      </c>
      <c r="E86" s="268">
        <v>200</v>
      </c>
      <c r="F86" s="268">
        <v>800</v>
      </c>
      <c r="G86" s="268"/>
      <c r="H86" s="268"/>
      <c r="I86" s="322">
        <f t="shared" si="38"/>
        <v>0</v>
      </c>
      <c r="J86" s="201"/>
      <c r="K86" s="177">
        <f t="shared" si="47"/>
        <v>0.8</v>
      </c>
      <c r="L86" s="210">
        <f t="shared" si="36"/>
        <v>200</v>
      </c>
      <c r="M86" s="178">
        <f t="shared" si="32"/>
        <v>0</v>
      </c>
      <c r="W86" s="182">
        <v>15</v>
      </c>
      <c r="AA86" s="182">
        <f t="shared" si="46"/>
        <v>15</v>
      </c>
    </row>
    <row r="87" spans="1:27" s="182" customFormat="1" ht="31.5" customHeight="1">
      <c r="A87" s="307" t="s">
        <v>221</v>
      </c>
      <c r="B87" s="308" t="s">
        <v>222</v>
      </c>
      <c r="C87" s="201"/>
      <c r="D87" s="332">
        <f>SUM(D88:D95)</f>
        <v>34517</v>
      </c>
      <c r="E87" s="332">
        <f t="shared" ref="E87:H87" si="48">SUM(E88:E95)</f>
        <v>18589</v>
      </c>
      <c r="F87" s="332">
        <f t="shared" si="48"/>
        <v>0</v>
      </c>
      <c r="G87" s="332">
        <f t="shared" si="48"/>
        <v>0</v>
      </c>
      <c r="H87" s="332">
        <f t="shared" si="48"/>
        <v>0</v>
      </c>
      <c r="I87" s="323">
        <f t="shared" si="38"/>
        <v>0</v>
      </c>
      <c r="J87" s="201"/>
      <c r="K87" s="177"/>
      <c r="L87" s="210"/>
      <c r="M87" s="178"/>
    </row>
    <row r="88" spans="1:27" s="182" customFormat="1" ht="33.75" customHeight="1">
      <c r="A88" s="201">
        <v>1</v>
      </c>
      <c r="B88" s="159" t="s">
        <v>225</v>
      </c>
      <c r="C88" s="201" t="s">
        <v>230</v>
      </c>
      <c r="D88" s="268">
        <v>6700</v>
      </c>
      <c r="E88" s="268">
        <v>3089</v>
      </c>
      <c r="F88" s="268"/>
      <c r="G88" s="268"/>
      <c r="H88" s="268"/>
      <c r="I88" s="322">
        <f t="shared" si="38"/>
        <v>0</v>
      </c>
      <c r="J88" s="201"/>
      <c r="K88" s="177"/>
      <c r="L88" s="210"/>
      <c r="M88" s="178"/>
    </row>
    <row r="89" spans="1:27" s="182" customFormat="1" ht="43.5" customHeight="1">
      <c r="A89" s="201">
        <v>2</v>
      </c>
      <c r="B89" s="159" t="s">
        <v>226</v>
      </c>
      <c r="C89" s="201" t="s">
        <v>231</v>
      </c>
      <c r="D89" s="268">
        <v>8117</v>
      </c>
      <c r="E89" s="268">
        <v>4000</v>
      </c>
      <c r="F89" s="268"/>
      <c r="G89" s="268"/>
      <c r="H89" s="268"/>
      <c r="I89" s="322">
        <f t="shared" si="38"/>
        <v>0</v>
      </c>
      <c r="J89" s="201"/>
      <c r="K89" s="177"/>
      <c r="L89" s="210"/>
      <c r="M89" s="178"/>
    </row>
    <row r="90" spans="1:27" s="182" customFormat="1" ht="54" customHeight="1">
      <c r="A90" s="201">
        <v>3</v>
      </c>
      <c r="B90" s="159" t="s">
        <v>227</v>
      </c>
      <c r="C90" s="201" t="s">
        <v>232</v>
      </c>
      <c r="D90" s="268">
        <v>6250</v>
      </c>
      <c r="E90" s="268">
        <v>3000</v>
      </c>
      <c r="F90" s="268"/>
      <c r="G90" s="268"/>
      <c r="H90" s="268"/>
      <c r="I90" s="322">
        <f t="shared" si="38"/>
        <v>0</v>
      </c>
      <c r="J90" s="201"/>
      <c r="K90" s="177"/>
      <c r="L90" s="210"/>
      <c r="M90" s="178"/>
    </row>
    <row r="91" spans="1:27" s="182" customFormat="1" ht="33.75" customHeight="1">
      <c r="A91" s="201">
        <v>4</v>
      </c>
      <c r="B91" s="159" t="s">
        <v>228</v>
      </c>
      <c r="C91" s="201" t="s">
        <v>233</v>
      </c>
      <c r="D91" s="268">
        <v>3750</v>
      </c>
      <c r="E91" s="268">
        <v>800</v>
      </c>
      <c r="F91" s="268"/>
      <c r="G91" s="268"/>
      <c r="H91" s="268"/>
      <c r="I91" s="322">
        <f t="shared" si="38"/>
        <v>0</v>
      </c>
      <c r="J91" s="201"/>
      <c r="K91" s="177"/>
      <c r="L91" s="210"/>
      <c r="M91" s="178"/>
    </row>
    <row r="92" spans="1:27" s="182" customFormat="1" ht="33.75" customHeight="1">
      <c r="A92" s="201">
        <v>5</v>
      </c>
      <c r="B92" s="159" t="s">
        <v>229</v>
      </c>
      <c r="C92" s="201" t="s">
        <v>234</v>
      </c>
      <c r="D92" s="268">
        <v>5000</v>
      </c>
      <c r="E92" s="268">
        <v>3000</v>
      </c>
      <c r="F92" s="268"/>
      <c r="G92" s="268"/>
      <c r="H92" s="268"/>
      <c r="I92" s="322">
        <f t="shared" si="38"/>
        <v>0</v>
      </c>
      <c r="J92" s="201"/>
      <c r="K92" s="177"/>
      <c r="L92" s="210"/>
      <c r="M92" s="178"/>
    </row>
    <row r="93" spans="1:27" s="182" customFormat="1" ht="27.75" customHeight="1">
      <c r="A93" s="201">
        <v>6</v>
      </c>
      <c r="B93" s="159" t="s">
        <v>235</v>
      </c>
      <c r="C93" s="201" t="s">
        <v>238</v>
      </c>
      <c r="D93" s="268">
        <v>2500</v>
      </c>
      <c r="E93" s="268">
        <v>2500</v>
      </c>
      <c r="F93" s="268"/>
      <c r="G93" s="268"/>
      <c r="H93" s="268"/>
      <c r="I93" s="322">
        <f t="shared" si="38"/>
        <v>0</v>
      </c>
      <c r="J93" s="201"/>
      <c r="K93" s="177"/>
      <c r="L93" s="210"/>
      <c r="M93" s="178"/>
    </row>
    <row r="94" spans="1:27" s="182" customFormat="1" ht="29.25" customHeight="1">
      <c r="A94" s="201">
        <v>7</v>
      </c>
      <c r="B94" s="159" t="s">
        <v>236</v>
      </c>
      <c r="C94" s="201" t="s">
        <v>239</v>
      </c>
      <c r="D94" s="268">
        <v>1100</v>
      </c>
      <c r="E94" s="268">
        <v>1100</v>
      </c>
      <c r="F94" s="268"/>
      <c r="G94" s="268"/>
      <c r="H94" s="268"/>
      <c r="I94" s="322">
        <f t="shared" si="38"/>
        <v>0</v>
      </c>
      <c r="J94" s="201"/>
      <c r="K94" s="177"/>
      <c r="L94" s="210"/>
      <c r="M94" s="178"/>
    </row>
    <row r="95" spans="1:27" s="182" customFormat="1" ht="31.5" customHeight="1">
      <c r="A95" s="201">
        <v>8</v>
      </c>
      <c r="B95" s="159" t="s">
        <v>237</v>
      </c>
      <c r="C95" s="201" t="s">
        <v>240</v>
      </c>
      <c r="D95" s="268">
        <v>1100</v>
      </c>
      <c r="E95" s="268">
        <v>1100</v>
      </c>
      <c r="F95" s="268"/>
      <c r="G95" s="268"/>
      <c r="H95" s="268"/>
      <c r="I95" s="322">
        <f t="shared" si="38"/>
        <v>0</v>
      </c>
      <c r="J95" s="201"/>
      <c r="K95" s="177"/>
      <c r="L95" s="210"/>
      <c r="M95" s="178"/>
    </row>
    <row r="96" spans="1:27" s="182" customFormat="1" ht="28.5" customHeight="1">
      <c r="A96" s="201"/>
      <c r="B96" s="72" t="s">
        <v>131</v>
      </c>
      <c r="C96" s="201"/>
      <c r="D96" s="314">
        <f>SUM(D97:D98)</f>
        <v>8192</v>
      </c>
      <c r="E96" s="314">
        <f t="shared" ref="E96:H96" si="49">SUM(E97:E98)</f>
        <v>1976</v>
      </c>
      <c r="F96" s="314">
        <f t="shared" si="49"/>
        <v>3061.3040000000001</v>
      </c>
      <c r="G96" s="314">
        <f t="shared" si="49"/>
        <v>1755.3040000000001</v>
      </c>
      <c r="H96" s="314">
        <f t="shared" si="49"/>
        <v>1755.3040000000001</v>
      </c>
      <c r="I96" s="322">
        <f t="shared" si="38"/>
        <v>0.88831174089068832</v>
      </c>
      <c r="J96" s="200"/>
      <c r="K96" s="177">
        <f t="shared" si="47"/>
        <v>0.37369433593750001</v>
      </c>
      <c r="L96" s="210">
        <f>+E96-H96</f>
        <v>220.69599999999991</v>
      </c>
      <c r="M96" s="178">
        <f t="shared" si="32"/>
        <v>0.88831174089068832</v>
      </c>
      <c r="AA96" s="182">
        <f t="shared" si="46"/>
        <v>0</v>
      </c>
    </row>
    <row r="97" spans="1:27" s="182" customFormat="1" ht="29.25" customHeight="1">
      <c r="A97" s="201"/>
      <c r="B97" s="73" t="s">
        <v>132</v>
      </c>
      <c r="C97" s="201" t="s">
        <v>164</v>
      </c>
      <c r="D97" s="268">
        <v>7055</v>
      </c>
      <c r="E97" s="268">
        <v>1439</v>
      </c>
      <c r="F97" s="268">
        <f>706+G97</f>
        <v>2018.884</v>
      </c>
      <c r="G97" s="268">
        <f>+H97</f>
        <v>1312.884</v>
      </c>
      <c r="H97" s="268">
        <v>1312.884</v>
      </c>
      <c r="I97" s="322">
        <f t="shared" si="38"/>
        <v>0.91235858234885336</v>
      </c>
      <c r="J97" s="201"/>
      <c r="K97" s="177">
        <f t="shared" si="47"/>
        <v>0.28616357193479802</v>
      </c>
      <c r="L97" s="210">
        <f>+E97-H97</f>
        <v>126.11599999999999</v>
      </c>
      <c r="M97" s="178">
        <f t="shared" si="32"/>
        <v>0.91235858234885336</v>
      </c>
      <c r="W97" s="182">
        <v>450.065</v>
      </c>
      <c r="AA97" s="182">
        <f t="shared" si="46"/>
        <v>450.065</v>
      </c>
    </row>
    <row r="98" spans="1:27" s="182" customFormat="1" ht="30" customHeight="1">
      <c r="A98" s="201"/>
      <c r="B98" s="73" t="s">
        <v>133</v>
      </c>
      <c r="C98" s="201" t="s">
        <v>165</v>
      </c>
      <c r="D98" s="268">
        <v>1137</v>
      </c>
      <c r="E98" s="268">
        <v>537</v>
      </c>
      <c r="F98" s="268">
        <f>600+G98</f>
        <v>1042.42</v>
      </c>
      <c r="G98" s="209">
        <f>+H98</f>
        <v>442.42</v>
      </c>
      <c r="H98" s="268">
        <v>442.42</v>
      </c>
      <c r="I98" s="322">
        <f t="shared" si="38"/>
        <v>0.82387337057728127</v>
      </c>
      <c r="J98" s="201"/>
      <c r="K98" s="177">
        <f t="shared" si="47"/>
        <v>0.91681618293755507</v>
      </c>
      <c r="L98" s="210">
        <f t="shared" si="36"/>
        <v>94.579999999999984</v>
      </c>
      <c r="M98" s="178">
        <f t="shared" si="32"/>
        <v>0.82387337057728127</v>
      </c>
      <c r="AA98" s="182">
        <f t="shared" si="46"/>
        <v>0</v>
      </c>
    </row>
    <row r="99" spans="1:27" s="182" customFormat="1" ht="27" customHeight="1">
      <c r="A99" s="201"/>
      <c r="B99" s="72" t="s">
        <v>134</v>
      </c>
      <c r="C99" s="201"/>
      <c r="D99" s="314">
        <f>SUM(D100+D102)</f>
        <v>6400</v>
      </c>
      <c r="E99" s="314">
        <f t="shared" ref="E99:H99" si="50">SUM(E100+E102)</f>
        <v>3709</v>
      </c>
      <c r="F99" s="314">
        <f t="shared" si="50"/>
        <v>2036.7260000000001</v>
      </c>
      <c r="G99" s="314">
        <f t="shared" si="50"/>
        <v>686.726</v>
      </c>
      <c r="H99" s="314">
        <f t="shared" si="50"/>
        <v>686.726</v>
      </c>
      <c r="I99" s="324">
        <f t="shared" si="38"/>
        <v>0.1851512537071987</v>
      </c>
      <c r="J99" s="201"/>
      <c r="K99" s="177">
        <f t="shared" si="47"/>
        <v>0.31823843750000003</v>
      </c>
      <c r="L99" s="210">
        <f t="shared" si="36"/>
        <v>3022.2739999999999</v>
      </c>
      <c r="M99" s="178">
        <f t="shared" si="32"/>
        <v>0.1851512537071987</v>
      </c>
      <c r="AA99" s="182">
        <f t="shared" si="46"/>
        <v>0</v>
      </c>
    </row>
    <row r="100" spans="1:27" s="182" customFormat="1" ht="27" customHeight="1">
      <c r="A100" s="311" t="s">
        <v>219</v>
      </c>
      <c r="B100" s="254" t="s">
        <v>220</v>
      </c>
      <c r="C100" s="201"/>
      <c r="D100" s="332">
        <f>D101</f>
        <v>5400</v>
      </c>
      <c r="E100" s="332">
        <f t="shared" ref="E100:H100" si="51">E101</f>
        <v>3313</v>
      </c>
      <c r="F100" s="332">
        <f t="shared" si="51"/>
        <v>2036.7260000000001</v>
      </c>
      <c r="G100" s="332">
        <f t="shared" si="51"/>
        <v>686.726</v>
      </c>
      <c r="H100" s="332">
        <f t="shared" si="51"/>
        <v>686.726</v>
      </c>
      <c r="I100" s="323">
        <f t="shared" si="38"/>
        <v>0.20728222155146392</v>
      </c>
      <c r="J100" s="201"/>
      <c r="K100" s="177">
        <f t="shared" si="47"/>
        <v>0.3771714814814815</v>
      </c>
      <c r="L100" s="210"/>
      <c r="M100" s="178"/>
    </row>
    <row r="101" spans="1:27" s="182" customFormat="1" ht="102" customHeight="1">
      <c r="A101" s="201"/>
      <c r="B101" s="73" t="s">
        <v>135</v>
      </c>
      <c r="C101" s="201" t="s">
        <v>166</v>
      </c>
      <c r="D101" s="268">
        <v>5400</v>
      </c>
      <c r="E101" s="268">
        <v>3313</v>
      </c>
      <c r="F101" s="268">
        <f>1350+G101</f>
        <v>2036.7260000000001</v>
      </c>
      <c r="G101" s="268">
        <f>+H101</f>
        <v>686.726</v>
      </c>
      <c r="H101" s="268">
        <v>686.726</v>
      </c>
      <c r="I101" s="322">
        <f t="shared" si="38"/>
        <v>0.20728222155146392</v>
      </c>
      <c r="J101" s="201"/>
      <c r="K101" s="177">
        <f t="shared" si="47"/>
        <v>0.3771714814814815</v>
      </c>
      <c r="L101" s="210">
        <f t="shared" si="36"/>
        <v>2626.2739999999999</v>
      </c>
      <c r="M101" s="178">
        <f t="shared" si="32"/>
        <v>0.20728222155146392</v>
      </c>
      <c r="O101" s="310">
        <f>1817-F101</f>
        <v>-219.72600000000011</v>
      </c>
      <c r="AA101" s="182">
        <f t="shared" si="46"/>
        <v>-219.72600000000011</v>
      </c>
    </row>
    <row r="102" spans="1:27" s="182" customFormat="1" ht="26.25" customHeight="1">
      <c r="A102" s="307" t="s">
        <v>221</v>
      </c>
      <c r="B102" s="312" t="s">
        <v>222</v>
      </c>
      <c r="C102" s="201"/>
      <c r="D102" s="332">
        <f>D103</f>
        <v>1000</v>
      </c>
      <c r="E102" s="332">
        <f t="shared" ref="E102:H102" si="52">E103</f>
        <v>396</v>
      </c>
      <c r="F102" s="332">
        <f t="shared" si="52"/>
        <v>0</v>
      </c>
      <c r="G102" s="332">
        <f t="shared" si="52"/>
        <v>0</v>
      </c>
      <c r="H102" s="332">
        <f t="shared" si="52"/>
        <v>0</v>
      </c>
      <c r="I102" s="323">
        <f t="shared" si="38"/>
        <v>0</v>
      </c>
      <c r="J102" s="201"/>
      <c r="K102" s="177"/>
      <c r="L102" s="210"/>
      <c r="M102" s="178"/>
      <c r="O102" s="310">
        <f>+H101-O101</f>
        <v>906.45200000000011</v>
      </c>
    </row>
    <row r="103" spans="1:27" s="182" customFormat="1" ht="37.5" customHeight="1">
      <c r="A103" s="201"/>
      <c r="B103" s="73" t="s">
        <v>241</v>
      </c>
      <c r="C103" s="201" t="s">
        <v>242</v>
      </c>
      <c r="D103" s="268">
        <v>1000</v>
      </c>
      <c r="E103" s="268">
        <v>396</v>
      </c>
      <c r="F103" s="268"/>
      <c r="G103" s="268"/>
      <c r="H103" s="268"/>
      <c r="I103" s="322">
        <f t="shared" si="38"/>
        <v>0</v>
      </c>
      <c r="J103" s="201"/>
      <c r="K103" s="177"/>
      <c r="L103" s="210"/>
      <c r="M103" s="178"/>
    </row>
    <row r="104" spans="1:27" s="182" customFormat="1" ht="23.25" customHeight="1">
      <c r="A104" s="201"/>
      <c r="B104" s="72" t="s">
        <v>136</v>
      </c>
      <c r="C104" s="201"/>
      <c r="D104" s="314">
        <f>SUM(D105+D107)</f>
        <v>23400</v>
      </c>
      <c r="E104" s="314">
        <f t="shared" ref="E104:H104" si="53">SUM(E105+E107)</f>
        <v>10024</v>
      </c>
      <c r="F104" s="314">
        <f t="shared" si="53"/>
        <v>3568.6970000000001</v>
      </c>
      <c r="G104" s="314">
        <f t="shared" si="53"/>
        <v>0</v>
      </c>
      <c r="H104" s="314">
        <f t="shared" si="53"/>
        <v>0</v>
      </c>
      <c r="I104" s="324">
        <f t="shared" si="38"/>
        <v>0</v>
      </c>
      <c r="J104" s="201"/>
      <c r="K104" s="177">
        <f t="shared" si="47"/>
        <v>0.15250841880341881</v>
      </c>
      <c r="L104" s="210">
        <f t="shared" si="36"/>
        <v>10024</v>
      </c>
      <c r="M104" s="178">
        <f t="shared" si="32"/>
        <v>0</v>
      </c>
      <c r="AA104" s="182">
        <f t="shared" si="46"/>
        <v>0</v>
      </c>
    </row>
    <row r="105" spans="1:27" s="182" customFormat="1" ht="27.75" customHeight="1">
      <c r="A105" s="311" t="s">
        <v>219</v>
      </c>
      <c r="B105" s="254" t="s">
        <v>220</v>
      </c>
      <c r="C105" s="201"/>
      <c r="D105" s="332">
        <f>D106</f>
        <v>6000</v>
      </c>
      <c r="E105" s="332">
        <f t="shared" ref="E105:H105" si="54">E106</f>
        <v>259</v>
      </c>
      <c r="F105" s="332">
        <f t="shared" si="54"/>
        <v>3568.6970000000001</v>
      </c>
      <c r="G105" s="332">
        <f t="shared" si="54"/>
        <v>0</v>
      </c>
      <c r="H105" s="332">
        <f t="shared" si="54"/>
        <v>0</v>
      </c>
      <c r="I105" s="323">
        <f t="shared" si="38"/>
        <v>0</v>
      </c>
      <c r="J105" s="201"/>
      <c r="K105" s="177"/>
      <c r="L105" s="210"/>
      <c r="M105" s="178"/>
    </row>
    <row r="106" spans="1:27" s="182" customFormat="1" ht="35.25" customHeight="1">
      <c r="A106" s="201"/>
      <c r="B106" s="159" t="s">
        <v>137</v>
      </c>
      <c r="C106" s="201" t="s">
        <v>167</v>
      </c>
      <c r="D106" s="313">
        <v>6000</v>
      </c>
      <c r="E106" s="313">
        <v>259</v>
      </c>
      <c r="F106" s="268">
        <v>3568.6970000000001</v>
      </c>
      <c r="G106" s="268"/>
      <c r="H106" s="268"/>
      <c r="I106" s="322">
        <f t="shared" si="38"/>
        <v>0</v>
      </c>
      <c r="J106" s="201"/>
      <c r="K106" s="177">
        <f t="shared" si="47"/>
        <v>0.59478283333333337</v>
      </c>
      <c r="L106" s="210">
        <f t="shared" si="36"/>
        <v>259</v>
      </c>
      <c r="M106" s="178">
        <f t="shared" si="32"/>
        <v>0</v>
      </c>
      <c r="W106" s="182">
        <v>871.43600000000004</v>
      </c>
      <c r="AA106" s="182">
        <f t="shared" si="46"/>
        <v>871.43600000000004</v>
      </c>
    </row>
    <row r="107" spans="1:27" s="182" customFormat="1" ht="28.5" customHeight="1">
      <c r="A107" s="307" t="s">
        <v>221</v>
      </c>
      <c r="B107" s="255" t="s">
        <v>222</v>
      </c>
      <c r="C107" s="201"/>
      <c r="D107" s="332">
        <f>SUM(D108:D111)</f>
        <v>17400</v>
      </c>
      <c r="E107" s="332">
        <f t="shared" ref="E107:H107" si="55">SUM(E108:E111)</f>
        <v>9765</v>
      </c>
      <c r="F107" s="332">
        <f t="shared" si="55"/>
        <v>0</v>
      </c>
      <c r="G107" s="332">
        <f t="shared" si="55"/>
        <v>0</v>
      </c>
      <c r="H107" s="332">
        <f t="shared" si="55"/>
        <v>0</v>
      </c>
      <c r="I107" s="323">
        <f t="shared" si="38"/>
        <v>0</v>
      </c>
      <c r="J107" s="159"/>
      <c r="K107" s="177"/>
      <c r="L107" s="210"/>
      <c r="M107" s="178"/>
    </row>
    <row r="108" spans="1:27" s="182" customFormat="1" ht="42" customHeight="1">
      <c r="A108" s="307"/>
      <c r="B108" s="207" t="s">
        <v>243</v>
      </c>
      <c r="C108" s="201" t="s">
        <v>247</v>
      </c>
      <c r="D108" s="268">
        <v>8650</v>
      </c>
      <c r="E108" s="268">
        <v>4500</v>
      </c>
      <c r="F108" s="268"/>
      <c r="G108" s="268"/>
      <c r="H108" s="209"/>
      <c r="I108" s="322">
        <f t="shared" si="38"/>
        <v>0</v>
      </c>
      <c r="J108" s="159"/>
      <c r="K108" s="177"/>
      <c r="L108" s="210"/>
      <c r="M108" s="178"/>
    </row>
    <row r="109" spans="1:27" s="182" customFormat="1" ht="34.5" customHeight="1">
      <c r="A109" s="307"/>
      <c r="B109" s="207" t="s">
        <v>244</v>
      </c>
      <c r="C109" s="201" t="s">
        <v>248</v>
      </c>
      <c r="D109" s="268">
        <v>2500</v>
      </c>
      <c r="E109" s="268">
        <v>2115</v>
      </c>
      <c r="F109" s="268"/>
      <c r="G109" s="268"/>
      <c r="H109" s="209"/>
      <c r="I109" s="322">
        <f t="shared" si="38"/>
        <v>0</v>
      </c>
      <c r="J109" s="159"/>
      <c r="K109" s="177"/>
      <c r="L109" s="210"/>
      <c r="M109" s="178"/>
    </row>
    <row r="110" spans="1:27" s="182" customFormat="1" ht="34.5" customHeight="1">
      <c r="A110" s="307"/>
      <c r="B110" s="207" t="s">
        <v>245</v>
      </c>
      <c r="C110" s="201" t="s">
        <v>249</v>
      </c>
      <c r="D110" s="268">
        <v>850</v>
      </c>
      <c r="E110" s="268">
        <v>850</v>
      </c>
      <c r="F110" s="268"/>
      <c r="G110" s="268"/>
      <c r="H110" s="209"/>
      <c r="I110" s="322">
        <f t="shared" si="38"/>
        <v>0</v>
      </c>
      <c r="J110" s="159"/>
      <c r="K110" s="177"/>
      <c r="L110" s="210"/>
      <c r="M110" s="178"/>
    </row>
    <row r="111" spans="1:27" s="182" customFormat="1" ht="52.5" customHeight="1">
      <c r="A111" s="307"/>
      <c r="B111" s="207" t="s">
        <v>246</v>
      </c>
      <c r="C111" s="201" t="s">
        <v>250</v>
      </c>
      <c r="D111" s="268">
        <v>5400</v>
      </c>
      <c r="E111" s="268">
        <v>2300</v>
      </c>
      <c r="F111" s="268"/>
      <c r="G111" s="268"/>
      <c r="H111" s="209"/>
      <c r="I111" s="322">
        <f t="shared" si="38"/>
        <v>0</v>
      </c>
      <c r="J111" s="159"/>
      <c r="K111" s="177"/>
      <c r="L111" s="210"/>
      <c r="M111" s="178"/>
    </row>
    <row r="112" spans="1:27" s="283" customFormat="1" ht="32.25" customHeight="1">
      <c r="A112" s="200" t="s">
        <v>93</v>
      </c>
      <c r="B112" s="146" t="s">
        <v>185</v>
      </c>
      <c r="C112" s="200"/>
      <c r="D112" s="314">
        <f>SUM(D113+D118)</f>
        <v>23133</v>
      </c>
      <c r="E112" s="314">
        <f t="shared" ref="E112:H112" si="56">SUM(E113+E118)</f>
        <v>10255</v>
      </c>
      <c r="F112" s="314">
        <f t="shared" si="56"/>
        <v>2646.7049999999999</v>
      </c>
      <c r="G112" s="314">
        <f t="shared" si="56"/>
        <v>1347.2070000000001</v>
      </c>
      <c r="H112" s="314">
        <f t="shared" si="56"/>
        <v>1347.2070000000001</v>
      </c>
      <c r="I112" s="324">
        <f t="shared" si="38"/>
        <v>0.13137074597757192</v>
      </c>
      <c r="J112" s="200"/>
      <c r="K112" s="177">
        <f t="shared" si="47"/>
        <v>0.11441252755803398</v>
      </c>
      <c r="L112" s="210">
        <f t="shared" si="36"/>
        <v>8907.7929999999997</v>
      </c>
      <c r="M112" s="178">
        <f t="shared" si="32"/>
        <v>0.13137074597757192</v>
      </c>
    </row>
    <row r="113" spans="1:23" s="283" customFormat="1" ht="32.25" customHeight="1">
      <c r="A113" s="307" t="s">
        <v>219</v>
      </c>
      <c r="B113" s="308" t="s">
        <v>252</v>
      </c>
      <c r="C113" s="200"/>
      <c r="D113" s="314">
        <f>SUM(D114:D117)</f>
        <v>20808</v>
      </c>
      <c r="E113" s="314">
        <f t="shared" ref="E113:H113" si="57">SUM(E114:E117)</f>
        <v>9790</v>
      </c>
      <c r="F113" s="314">
        <f t="shared" si="57"/>
        <v>2646.7049999999999</v>
      </c>
      <c r="G113" s="314">
        <f t="shared" si="57"/>
        <v>1347.2070000000001</v>
      </c>
      <c r="H113" s="314">
        <f t="shared" si="57"/>
        <v>1347.2070000000001</v>
      </c>
      <c r="I113" s="323">
        <f t="shared" si="38"/>
        <v>0.13761052093973444</v>
      </c>
      <c r="J113" s="200"/>
      <c r="K113" s="177">
        <f t="shared" si="47"/>
        <v>0.12719651095732409</v>
      </c>
      <c r="L113" s="210">
        <f t="shared" si="36"/>
        <v>8442.7929999999997</v>
      </c>
      <c r="M113" s="178">
        <f t="shared" si="32"/>
        <v>0.13761052093973444</v>
      </c>
    </row>
    <row r="114" spans="1:23" s="182" customFormat="1" ht="32.25" customHeight="1">
      <c r="A114" s="201">
        <v>1</v>
      </c>
      <c r="B114" s="159" t="s">
        <v>187</v>
      </c>
      <c r="C114" s="147" t="s">
        <v>188</v>
      </c>
      <c r="D114" s="268">
        <v>4110</v>
      </c>
      <c r="E114" s="268">
        <v>1913</v>
      </c>
      <c r="F114" s="268">
        <v>396.27499999999998</v>
      </c>
      <c r="G114" s="291"/>
      <c r="H114" s="209"/>
      <c r="I114" s="322">
        <f t="shared" si="38"/>
        <v>0</v>
      </c>
      <c r="J114" s="201"/>
      <c r="K114" s="177">
        <f t="shared" si="47"/>
        <v>9.6417274939172751E-2</v>
      </c>
      <c r="L114" s="210">
        <f>+H114-G114</f>
        <v>0</v>
      </c>
      <c r="M114" s="178">
        <f t="shared" si="32"/>
        <v>0</v>
      </c>
      <c r="W114" s="182">
        <v>78.724999999999994</v>
      </c>
    </row>
    <row r="115" spans="1:23" s="182" customFormat="1" ht="32.25" customHeight="1">
      <c r="A115" s="201">
        <v>2</v>
      </c>
      <c r="B115" s="159" t="s">
        <v>189</v>
      </c>
      <c r="C115" s="147" t="s">
        <v>190</v>
      </c>
      <c r="D115" s="268">
        <v>1730</v>
      </c>
      <c r="E115" s="268">
        <v>805</v>
      </c>
      <c r="F115" s="268">
        <v>110.499</v>
      </c>
      <c r="G115" s="291"/>
      <c r="H115" s="209"/>
      <c r="I115" s="322">
        <f t="shared" si="38"/>
        <v>0</v>
      </c>
      <c r="J115" s="201"/>
      <c r="K115" s="177">
        <f t="shared" si="47"/>
        <v>6.3872254335260115E-2</v>
      </c>
      <c r="L115" s="210">
        <f t="shared" ref="L115:L116" si="58">+H115-G115</f>
        <v>0</v>
      </c>
      <c r="M115" s="178">
        <f t="shared" si="32"/>
        <v>0</v>
      </c>
      <c r="W115" s="182">
        <v>53.276000000000003</v>
      </c>
    </row>
    <row r="116" spans="1:23" s="182" customFormat="1" ht="32.25" customHeight="1">
      <c r="A116" s="201">
        <v>3</v>
      </c>
      <c r="B116" s="159" t="s">
        <v>191</v>
      </c>
      <c r="C116" s="147" t="s">
        <v>192</v>
      </c>
      <c r="D116" s="268">
        <v>3875</v>
      </c>
      <c r="E116" s="268">
        <v>1858</v>
      </c>
      <c r="F116" s="268">
        <v>407.72399999999999</v>
      </c>
      <c r="G116" s="291"/>
      <c r="H116" s="209"/>
      <c r="I116" s="322">
        <f t="shared" si="38"/>
        <v>0</v>
      </c>
      <c r="J116" s="201"/>
      <c r="K116" s="177">
        <f t="shared" si="47"/>
        <v>0.10521909677419354</v>
      </c>
      <c r="L116" s="210">
        <f t="shared" si="58"/>
        <v>0</v>
      </c>
      <c r="M116" s="178">
        <f t="shared" si="32"/>
        <v>0</v>
      </c>
      <c r="W116" s="182">
        <v>189.501</v>
      </c>
    </row>
    <row r="117" spans="1:23" s="182" customFormat="1" ht="32.25" customHeight="1">
      <c r="A117" s="201">
        <v>4</v>
      </c>
      <c r="B117" s="159" t="s">
        <v>194</v>
      </c>
      <c r="C117" s="147" t="s">
        <v>195</v>
      </c>
      <c r="D117" s="268">
        <v>11093</v>
      </c>
      <c r="E117" s="268">
        <v>5214</v>
      </c>
      <c r="F117" s="268">
        <f>385+G117</f>
        <v>1732.2070000000001</v>
      </c>
      <c r="G117" s="209">
        <f>+H117</f>
        <v>1347.2070000000001</v>
      </c>
      <c r="H117" s="209">
        <v>1347.2070000000001</v>
      </c>
      <c r="I117" s="322">
        <f t="shared" si="38"/>
        <v>0.25838262370540854</v>
      </c>
      <c r="J117" s="201"/>
      <c r="K117" s="315"/>
      <c r="L117" s="210">
        <f>+H117-G117</f>
        <v>0</v>
      </c>
      <c r="M117" s="178">
        <f t="shared" si="32"/>
        <v>0.25838262370540854</v>
      </c>
      <c r="W117" s="182" t="s">
        <v>201</v>
      </c>
    </row>
    <row r="118" spans="1:23" s="182" customFormat="1" ht="32.25" customHeight="1">
      <c r="A118" s="201" t="s">
        <v>221</v>
      </c>
      <c r="B118" s="308" t="s">
        <v>222</v>
      </c>
      <c r="C118" s="147"/>
      <c r="D118" s="268">
        <f>D119</f>
        <v>2325</v>
      </c>
      <c r="E118" s="268">
        <f t="shared" ref="E118:H118" si="59">E119</f>
        <v>465</v>
      </c>
      <c r="F118" s="268">
        <f t="shared" si="59"/>
        <v>0</v>
      </c>
      <c r="G118" s="268">
        <f t="shared" si="59"/>
        <v>0</v>
      </c>
      <c r="H118" s="268">
        <f t="shared" si="59"/>
        <v>0</v>
      </c>
      <c r="I118" s="323">
        <f t="shared" si="38"/>
        <v>0</v>
      </c>
      <c r="J118" s="207"/>
      <c r="K118" s="315"/>
      <c r="L118" s="210"/>
      <c r="M118" s="178"/>
    </row>
    <row r="119" spans="1:23" s="182" customFormat="1" ht="30.75" customHeight="1">
      <c r="A119" s="317">
        <v>1</v>
      </c>
      <c r="B119" s="333" t="s">
        <v>253</v>
      </c>
      <c r="C119" s="318" t="s">
        <v>254</v>
      </c>
      <c r="D119" s="319">
        <v>2325</v>
      </c>
      <c r="E119" s="320">
        <v>465</v>
      </c>
      <c r="F119" s="320"/>
      <c r="G119" s="320"/>
      <c r="H119" s="320"/>
      <c r="I119" s="334">
        <f t="shared" si="38"/>
        <v>0</v>
      </c>
      <c r="J119" s="320"/>
      <c r="K119" s="315"/>
      <c r="L119" s="210"/>
      <c r="M119" s="178"/>
    </row>
    <row r="120" spans="1:23" s="316" customFormat="1"/>
    <row r="121" spans="1:23" s="316" customFormat="1"/>
    <row r="122" spans="1:23" s="316" customFormat="1"/>
    <row r="123" spans="1:23" s="316" customFormat="1"/>
    <row r="124" spans="1:23" s="316" customFormat="1"/>
  </sheetData>
  <mergeCells count="17">
    <mergeCell ref="N5:Z5"/>
    <mergeCell ref="K4:K6"/>
    <mergeCell ref="M4:M6"/>
    <mergeCell ref="C5:C6"/>
    <mergeCell ref="D5:D6"/>
    <mergeCell ref="F5:G5"/>
    <mergeCell ref="H5:H6"/>
    <mergeCell ref="A1:J1"/>
    <mergeCell ref="A2:J2"/>
    <mergeCell ref="H3:J3"/>
    <mergeCell ref="A4:A6"/>
    <mergeCell ref="B4:B6"/>
    <mergeCell ref="C4:D4"/>
    <mergeCell ref="E4:E6"/>
    <mergeCell ref="F4:H4"/>
    <mergeCell ref="I4:I6"/>
    <mergeCell ref="J4:J6"/>
  </mergeCells>
  <conditionalFormatting sqref="B14">
    <cfRule type="expression" dxfId="20" priority="18" stopIfTrue="1">
      <formula>+COUNTIF(#REF!,#REF!)&gt;1</formula>
    </cfRule>
  </conditionalFormatting>
  <conditionalFormatting sqref="C14">
    <cfRule type="expression" dxfId="19" priority="20" stopIfTrue="1">
      <formula>+COUNTIF(#REF!,#REF!)&gt;1</formula>
    </cfRule>
  </conditionalFormatting>
  <conditionalFormatting sqref="B51 B96:B106 B78:B79 B76">
    <cfRule type="expression" dxfId="18" priority="17" stopIfTrue="1">
      <formula>+COUNTIF(#REF!,#REF!)&gt;1</formula>
    </cfRule>
  </conditionalFormatting>
  <conditionalFormatting sqref="B53:B62 B69:B75">
    <cfRule type="expression" dxfId="17" priority="16" stopIfTrue="1">
      <formula>+COUNTIF(#REF!,#REF!)&gt;1</formula>
    </cfRule>
  </conditionalFormatting>
  <conditionalFormatting sqref="B50">
    <cfRule type="expression" dxfId="16" priority="15" stopIfTrue="1">
      <formula>+COUNTIF(#REF!,#REF!)&gt;1</formula>
    </cfRule>
  </conditionalFormatting>
  <conditionalFormatting sqref="B77">
    <cfRule type="expression" dxfId="15" priority="13" stopIfTrue="1">
      <formula>+COUNTIF(#REF!,#REF!)&gt;1</formula>
    </cfRule>
  </conditionalFormatting>
  <conditionalFormatting sqref="B80:B95">
    <cfRule type="expression" dxfId="14" priority="12" stopIfTrue="1">
      <formula>+COUNTIF(#REF!,#REF!)&gt;1</formula>
    </cfRule>
  </conditionalFormatting>
  <conditionalFormatting sqref="C49">
    <cfRule type="expression" dxfId="13" priority="11" stopIfTrue="1">
      <formula>+COUNTIF(#REF!,XFD49)&gt;1</formula>
    </cfRule>
  </conditionalFormatting>
  <conditionalFormatting sqref="B112:B119">
    <cfRule type="expression" dxfId="12" priority="10" stopIfTrue="1">
      <formula>+COUNTIF(#REF!,#REF!)&gt;1</formula>
    </cfRule>
  </conditionalFormatting>
  <conditionalFormatting sqref="J107:J111">
    <cfRule type="expression" dxfId="11" priority="9" stopIfTrue="1">
      <formula>+COUNTIF(#REF!,#REF!)&gt;1</formula>
    </cfRule>
  </conditionalFormatting>
  <conditionalFormatting sqref="B17">
    <cfRule type="expression" dxfId="10" priority="6" stopIfTrue="1">
      <formula>+COUNTIF(#REF!,#REF!)&gt;1</formula>
    </cfRule>
  </conditionalFormatting>
  <conditionalFormatting sqref="B18">
    <cfRule type="expression" dxfId="9" priority="4" stopIfTrue="1">
      <formula>+COUNTIF(#REF!,#REF!)&gt;1</formula>
    </cfRule>
  </conditionalFormatting>
  <conditionalFormatting sqref="C18">
    <cfRule type="expression" dxfId="8" priority="5" stopIfTrue="1">
      <formula>+COUNTIF(#REF!,#REF!)&gt;1</formula>
    </cfRule>
  </conditionalFormatting>
  <conditionalFormatting sqref="B63:B68">
    <cfRule type="expression" dxfId="7" priority="1" stopIfTrue="1">
      <formula>+COUNTIF(#REF!,#REF!)&gt;1</formula>
    </cfRule>
  </conditionalFormatting>
  <pageMargins left="0.19685039370078741" right="0.19685039370078741" top="0.33" bottom="0.35433070866141736" header="0.31496062992125984" footer="0.31496062992125984"/>
  <pageSetup paperSize="9" orientation="landscape"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43"/>
  <sheetViews>
    <sheetView zoomScaleNormal="100" workbookViewId="0">
      <pane xSplit="2" ySplit="7" topLeftCell="C8" activePane="bottomRight" state="frozen"/>
      <selection pane="topRight" activeCell="C1" sqref="C1"/>
      <selection pane="bottomLeft" activeCell="A8" sqref="A8"/>
      <selection pane="bottomRight" activeCell="F5" sqref="F5:H7"/>
    </sheetView>
  </sheetViews>
  <sheetFormatPr defaultRowHeight="15"/>
  <cols>
    <col min="1" max="1" width="5.28515625" customWidth="1"/>
    <col min="2" max="2" width="48.28515625" customWidth="1"/>
    <col min="3" max="3" width="11.140625" customWidth="1"/>
    <col min="4" max="4" width="10.85546875" customWidth="1"/>
    <col min="5" max="5" width="12.28515625" customWidth="1"/>
    <col min="6" max="6" width="12.7109375" hidden="1" customWidth="1"/>
    <col min="7" max="7" width="9.85546875" hidden="1" customWidth="1"/>
    <col min="8" max="8" width="11.7109375" customWidth="1"/>
    <col min="9" max="9" width="8.5703125" customWidth="1"/>
    <col min="10" max="10" width="9.140625" customWidth="1"/>
    <col min="11" max="11" width="9.28515625" hidden="1" customWidth="1"/>
    <col min="12" max="12" width="12.140625" hidden="1" customWidth="1"/>
    <col min="13" max="22" width="9.28515625" hidden="1" customWidth="1"/>
    <col min="23" max="23" width="9.5703125" hidden="1" customWidth="1"/>
    <col min="24" max="24" width="10.42578125" hidden="1" customWidth="1"/>
    <col min="25" max="26" width="9.28515625" hidden="1" customWidth="1"/>
    <col min="27" max="27" width="10.7109375" bestFit="1" customWidth="1"/>
  </cols>
  <sheetData>
    <row r="1" spans="1:27" s="1" customFormat="1" ht="15.75">
      <c r="C1" s="82"/>
      <c r="D1" s="82"/>
      <c r="E1" s="82"/>
      <c r="F1" s="80"/>
      <c r="G1" s="80"/>
      <c r="H1" s="199"/>
      <c r="I1" s="80"/>
      <c r="J1" s="115"/>
      <c r="K1" s="116"/>
      <c r="L1" s="116"/>
      <c r="M1" s="80"/>
      <c r="W1" s="220"/>
    </row>
    <row r="2" spans="1:27" s="1" customFormat="1" ht="25.5" customHeight="1">
      <c r="A2" s="916" t="s">
        <v>328</v>
      </c>
      <c r="B2" s="916"/>
      <c r="C2" s="916"/>
      <c r="D2" s="916"/>
      <c r="E2" s="916"/>
      <c r="F2" s="916"/>
      <c r="G2" s="916"/>
      <c r="H2" s="916"/>
      <c r="I2" s="916"/>
      <c r="J2" s="916"/>
      <c r="K2" s="278"/>
      <c r="L2" s="278"/>
      <c r="M2" s="279"/>
      <c r="N2" s="182"/>
      <c r="O2" s="182"/>
      <c r="P2" s="182"/>
      <c r="Q2" s="182"/>
      <c r="R2" s="182"/>
      <c r="S2" s="182"/>
      <c r="T2" s="182"/>
      <c r="U2" s="182"/>
      <c r="V2" s="182"/>
      <c r="W2" s="182"/>
      <c r="X2" s="182"/>
      <c r="Y2" s="182"/>
      <c r="Z2" s="182"/>
      <c r="AA2" s="182"/>
    </row>
    <row r="3" spans="1:27" s="1" customFormat="1" ht="21.75" customHeight="1">
      <c r="A3" s="917" t="s">
        <v>280</v>
      </c>
      <c r="B3" s="917"/>
      <c r="C3" s="917"/>
      <c r="D3" s="917"/>
      <c r="E3" s="917"/>
      <c r="F3" s="917"/>
      <c r="G3" s="917"/>
      <c r="H3" s="917"/>
      <c r="I3" s="917"/>
      <c r="J3" s="917"/>
      <c r="K3" s="280"/>
      <c r="L3" s="280"/>
      <c r="M3" s="279"/>
      <c r="N3" s="182"/>
      <c r="O3" s="182"/>
      <c r="P3" s="182"/>
      <c r="Q3" s="182"/>
      <c r="R3" s="182"/>
      <c r="S3" s="182"/>
      <c r="T3" s="182"/>
      <c r="U3" s="182"/>
      <c r="V3" s="182"/>
      <c r="W3" s="182"/>
      <c r="X3" s="182"/>
      <c r="Y3" s="182"/>
      <c r="Z3" s="182"/>
      <c r="AA3" s="182"/>
    </row>
    <row r="4" spans="1:27" s="1" customFormat="1" ht="19.5" customHeight="1">
      <c r="A4" s="182"/>
      <c r="B4" s="182"/>
      <c r="C4" s="279"/>
      <c r="D4" s="279"/>
      <c r="E4" s="279"/>
      <c r="F4" s="279"/>
      <c r="G4" s="279"/>
      <c r="H4" s="918" t="s">
        <v>71</v>
      </c>
      <c r="I4" s="918"/>
      <c r="J4" s="918"/>
      <c r="K4" s="281"/>
      <c r="L4" s="281"/>
      <c r="M4" s="279"/>
      <c r="N4" s="182"/>
      <c r="O4" s="182"/>
      <c r="P4" s="182"/>
      <c r="Q4" s="182"/>
      <c r="R4" s="182"/>
      <c r="S4" s="182"/>
      <c r="T4" s="182"/>
      <c r="U4" s="182"/>
      <c r="V4" s="182"/>
      <c r="W4" s="182"/>
      <c r="X4" s="182"/>
      <c r="Y4" s="182"/>
      <c r="Z4" s="182"/>
      <c r="AA4" s="182"/>
    </row>
    <row r="5" spans="1:27" s="2" customFormat="1" ht="24" customHeight="1">
      <c r="A5" s="919" t="s">
        <v>0</v>
      </c>
      <c r="B5" s="919" t="s">
        <v>1</v>
      </c>
      <c r="C5" s="920" t="s">
        <v>2</v>
      </c>
      <c r="D5" s="920"/>
      <c r="E5" s="920" t="s">
        <v>205</v>
      </c>
      <c r="F5" s="927" t="s">
        <v>327</v>
      </c>
      <c r="G5" s="928"/>
      <c r="H5" s="929"/>
      <c r="I5" s="921" t="s">
        <v>196</v>
      </c>
      <c r="J5" s="920" t="s">
        <v>10</v>
      </c>
      <c r="K5" s="922" t="s">
        <v>90</v>
      </c>
      <c r="L5" s="301"/>
      <c r="M5" s="925" t="s">
        <v>73</v>
      </c>
      <c r="N5" s="283"/>
      <c r="O5" s="283"/>
      <c r="P5" s="283"/>
      <c r="Q5" s="283"/>
      <c r="R5" s="283"/>
      <c r="S5" s="283"/>
      <c r="T5" s="283"/>
      <c r="U5" s="283"/>
      <c r="V5" s="283"/>
      <c r="W5" s="283"/>
      <c r="X5" s="283"/>
      <c r="Y5" s="283"/>
      <c r="Z5" s="283"/>
      <c r="AA5" s="283"/>
    </row>
    <row r="6" spans="1:27" s="2" customFormat="1" ht="25.5" customHeight="1">
      <c r="A6" s="919"/>
      <c r="B6" s="919"/>
      <c r="C6" s="920" t="s">
        <v>3</v>
      </c>
      <c r="D6" s="920" t="s">
        <v>4</v>
      </c>
      <c r="E6" s="920"/>
      <c r="F6" s="925"/>
      <c r="G6" s="930"/>
      <c r="H6" s="931"/>
      <c r="I6" s="922"/>
      <c r="J6" s="920"/>
      <c r="K6" s="922"/>
      <c r="L6" s="301"/>
      <c r="M6" s="925"/>
      <c r="N6" s="924" t="s">
        <v>74</v>
      </c>
      <c r="O6" s="924"/>
      <c r="P6" s="924"/>
      <c r="Q6" s="924"/>
      <c r="R6" s="924"/>
      <c r="S6" s="924"/>
      <c r="T6" s="924"/>
      <c r="U6" s="924"/>
      <c r="V6" s="924"/>
      <c r="W6" s="924"/>
      <c r="X6" s="924"/>
      <c r="Y6" s="924"/>
      <c r="Z6" s="924"/>
      <c r="AA6" s="283"/>
    </row>
    <row r="7" spans="1:27" s="2" customFormat="1" ht="48.75" customHeight="1">
      <c r="A7" s="919"/>
      <c r="B7" s="919"/>
      <c r="C7" s="920"/>
      <c r="D7" s="920"/>
      <c r="E7" s="920"/>
      <c r="F7" s="932"/>
      <c r="G7" s="933"/>
      <c r="H7" s="934"/>
      <c r="I7" s="923"/>
      <c r="J7" s="920"/>
      <c r="K7" s="922"/>
      <c r="L7" s="301"/>
      <c r="M7" s="925"/>
      <c r="N7" s="300" t="s">
        <v>75</v>
      </c>
      <c r="O7" s="300" t="s">
        <v>76</v>
      </c>
      <c r="P7" s="300" t="s">
        <v>77</v>
      </c>
      <c r="Q7" s="300" t="s">
        <v>78</v>
      </c>
      <c r="R7" s="300" t="s">
        <v>79</v>
      </c>
      <c r="S7" s="300" t="s">
        <v>80</v>
      </c>
      <c r="T7" s="300" t="s">
        <v>81</v>
      </c>
      <c r="U7" s="300" t="s">
        <v>82</v>
      </c>
      <c r="V7" s="300" t="s">
        <v>83</v>
      </c>
      <c r="W7" s="300" t="s">
        <v>84</v>
      </c>
      <c r="X7" s="300" t="s">
        <v>85</v>
      </c>
      <c r="Y7" s="300" t="s">
        <v>86</v>
      </c>
      <c r="Z7" s="300" t="s">
        <v>87</v>
      </c>
      <c r="AA7" s="283"/>
    </row>
    <row r="8" spans="1:27" s="2" customFormat="1" ht="27" customHeight="1">
      <c r="A8" s="347"/>
      <c r="B8" s="256" t="s">
        <v>279</v>
      </c>
      <c r="C8" s="347"/>
      <c r="D8" s="374">
        <f>+D9+D12+D26+D37</f>
        <v>32900</v>
      </c>
      <c r="E8" s="374">
        <f t="shared" ref="E8:H8" si="0">+E9+E12+E26+E37</f>
        <v>28900</v>
      </c>
      <c r="F8" s="374">
        <f t="shared" si="0"/>
        <v>7428.4719999999998</v>
      </c>
      <c r="G8" s="374">
        <f t="shared" si="0"/>
        <v>0</v>
      </c>
      <c r="H8" s="374">
        <f t="shared" si="0"/>
        <v>4006.3539999999998</v>
      </c>
      <c r="I8" s="375">
        <f>+H8/E8</f>
        <v>0.13862816608996539</v>
      </c>
      <c r="J8" s="347"/>
      <c r="K8" s="303"/>
      <c r="L8" s="303"/>
      <c r="M8" s="303"/>
      <c r="N8" s="302"/>
      <c r="O8" s="302"/>
      <c r="P8" s="302"/>
      <c r="Q8" s="302"/>
      <c r="R8" s="302"/>
      <c r="S8" s="302"/>
      <c r="T8" s="302"/>
      <c r="U8" s="302"/>
      <c r="V8" s="302"/>
      <c r="W8" s="302"/>
      <c r="X8" s="302"/>
      <c r="Y8" s="302"/>
      <c r="Z8" s="302"/>
      <c r="AA8" s="283"/>
    </row>
    <row r="9" spans="1:27" s="283" customFormat="1" ht="32.25" customHeight="1">
      <c r="A9" s="348" t="s">
        <v>11</v>
      </c>
      <c r="B9" s="349" t="s">
        <v>294</v>
      </c>
      <c r="C9" s="348"/>
      <c r="D9" s="350">
        <f>SUM(D10)</f>
        <v>9000</v>
      </c>
      <c r="E9" s="350">
        <f t="shared" ref="E9:H10" si="1">SUM(E10)</f>
        <v>5000</v>
      </c>
      <c r="F9" s="350">
        <f t="shared" si="1"/>
        <v>7428.4719999999998</v>
      </c>
      <c r="G9" s="350">
        <f t="shared" si="1"/>
        <v>0</v>
      </c>
      <c r="H9" s="350">
        <f t="shared" si="1"/>
        <v>4006.3539999999998</v>
      </c>
      <c r="I9" s="376">
        <f>+H9/E9</f>
        <v>0.80127079999999995</v>
      </c>
      <c r="J9" s="348"/>
      <c r="K9" s="177"/>
      <c r="L9" s="210"/>
      <c r="M9" s="178"/>
    </row>
    <row r="10" spans="1:27" s="316" customFormat="1" ht="39" customHeight="1">
      <c r="A10" s="348" t="s">
        <v>13</v>
      </c>
      <c r="B10" s="276" t="s">
        <v>278</v>
      </c>
      <c r="C10" s="369"/>
      <c r="D10" s="350">
        <f>SUM(D11)</f>
        <v>9000</v>
      </c>
      <c r="E10" s="350">
        <f t="shared" si="1"/>
        <v>5000</v>
      </c>
      <c r="F10" s="350">
        <f t="shared" si="1"/>
        <v>7428.4719999999998</v>
      </c>
      <c r="G10" s="350">
        <f t="shared" si="1"/>
        <v>0</v>
      </c>
      <c r="H10" s="350">
        <f t="shared" si="1"/>
        <v>4006.3539999999998</v>
      </c>
      <c r="I10" s="376">
        <f t="shared" ref="I10:I43" si="2">+H10/E10</f>
        <v>0.80127079999999995</v>
      </c>
      <c r="J10" s="369"/>
    </row>
    <row r="11" spans="1:27" s="182" customFormat="1" ht="38.25" customHeight="1">
      <c r="A11" s="261">
        <v>1</v>
      </c>
      <c r="B11" s="351" t="s">
        <v>62</v>
      </c>
      <c r="C11" s="352" t="s">
        <v>69</v>
      </c>
      <c r="D11" s="259">
        <v>9000</v>
      </c>
      <c r="E11" s="259">
        <v>5000</v>
      </c>
      <c r="F11" s="377">
        <v>7428.4719999999998</v>
      </c>
      <c r="G11" s="377"/>
      <c r="H11" s="377">
        <v>4006.3539999999998</v>
      </c>
      <c r="I11" s="376">
        <f t="shared" si="2"/>
        <v>0.80127079999999995</v>
      </c>
      <c r="J11" s="172"/>
      <c r="K11" s="315"/>
      <c r="L11" s="210"/>
      <c r="M11" s="178"/>
    </row>
    <row r="12" spans="1:27" s="283" customFormat="1" ht="24" customHeight="1">
      <c r="A12" s="348" t="s">
        <v>30</v>
      </c>
      <c r="B12" s="349" t="s">
        <v>296</v>
      </c>
      <c r="C12" s="353"/>
      <c r="D12" s="350">
        <f>+D13+D24</f>
        <v>9100</v>
      </c>
      <c r="E12" s="350">
        <f t="shared" ref="E12:H12" si="3">+E13+E24</f>
        <v>9100</v>
      </c>
      <c r="F12" s="350">
        <f t="shared" si="3"/>
        <v>0</v>
      </c>
      <c r="G12" s="350">
        <f t="shared" si="3"/>
        <v>0</v>
      </c>
      <c r="H12" s="350">
        <f t="shared" si="3"/>
        <v>0</v>
      </c>
      <c r="I12" s="376">
        <f t="shared" si="2"/>
        <v>0</v>
      </c>
      <c r="J12" s="276"/>
      <c r="K12" s="278"/>
      <c r="L12" s="210"/>
      <c r="M12" s="344"/>
    </row>
    <row r="13" spans="1:27" s="316" customFormat="1" ht="79.5" customHeight="1">
      <c r="A13" s="261">
        <v>1</v>
      </c>
      <c r="B13" s="354" t="s">
        <v>295</v>
      </c>
      <c r="C13" s="354"/>
      <c r="D13" s="378">
        <f>SUM(D14:D23)</f>
        <v>8700</v>
      </c>
      <c r="E13" s="378">
        <f t="shared" ref="E13:H13" si="4">SUM(E14:E23)</f>
        <v>8700</v>
      </c>
      <c r="F13" s="378">
        <f t="shared" si="4"/>
        <v>0</v>
      </c>
      <c r="G13" s="378">
        <f t="shared" si="4"/>
        <v>0</v>
      </c>
      <c r="H13" s="378">
        <f t="shared" si="4"/>
        <v>0</v>
      </c>
      <c r="I13" s="376">
        <f t="shared" si="2"/>
        <v>0</v>
      </c>
      <c r="J13" s="369"/>
    </row>
    <row r="14" spans="1:27" s="316" customFormat="1" ht="29.25" customHeight="1">
      <c r="A14" s="369"/>
      <c r="B14" s="355" t="s">
        <v>297</v>
      </c>
      <c r="C14" s="369"/>
      <c r="D14" s="379">
        <v>970</v>
      </c>
      <c r="E14" s="380">
        <f>+D14</f>
        <v>970</v>
      </c>
      <c r="F14" s="381"/>
      <c r="G14" s="381"/>
      <c r="H14" s="381"/>
      <c r="I14" s="376">
        <f t="shared" si="2"/>
        <v>0</v>
      </c>
      <c r="J14" s="369"/>
    </row>
    <row r="15" spans="1:27" s="316" customFormat="1" ht="29.25" customHeight="1">
      <c r="A15" s="369"/>
      <c r="B15" s="355" t="s">
        <v>298</v>
      </c>
      <c r="C15" s="369"/>
      <c r="D15" s="379">
        <v>990</v>
      </c>
      <c r="E15" s="380">
        <f t="shared" ref="E15:E23" si="5">+D15</f>
        <v>990</v>
      </c>
      <c r="F15" s="381"/>
      <c r="G15" s="381"/>
      <c r="H15" s="381"/>
      <c r="I15" s="376">
        <f t="shared" si="2"/>
        <v>0</v>
      </c>
      <c r="J15" s="369"/>
    </row>
    <row r="16" spans="1:27" s="316" customFormat="1" ht="42" customHeight="1">
      <c r="A16" s="369"/>
      <c r="B16" s="355" t="s">
        <v>299</v>
      </c>
      <c r="C16" s="369"/>
      <c r="D16" s="379">
        <v>980</v>
      </c>
      <c r="E16" s="380">
        <f t="shared" si="5"/>
        <v>980</v>
      </c>
      <c r="F16" s="381"/>
      <c r="G16" s="381"/>
      <c r="H16" s="381"/>
      <c r="I16" s="376">
        <f t="shared" si="2"/>
        <v>0</v>
      </c>
      <c r="J16" s="369"/>
    </row>
    <row r="17" spans="1:10" s="316" customFormat="1" ht="29.25" customHeight="1">
      <c r="A17" s="369"/>
      <c r="B17" s="355" t="s">
        <v>300</v>
      </c>
      <c r="C17" s="369"/>
      <c r="D17" s="379">
        <v>800</v>
      </c>
      <c r="E17" s="380">
        <f t="shared" si="5"/>
        <v>800</v>
      </c>
      <c r="F17" s="381"/>
      <c r="G17" s="381"/>
      <c r="H17" s="381"/>
      <c r="I17" s="376">
        <f t="shared" si="2"/>
        <v>0</v>
      </c>
      <c r="J17" s="369"/>
    </row>
    <row r="18" spans="1:10" ht="29.25" customHeight="1">
      <c r="A18" s="370"/>
      <c r="B18" s="355" t="s">
        <v>301</v>
      </c>
      <c r="C18" s="370"/>
      <c r="D18" s="379">
        <v>970</v>
      </c>
      <c r="E18" s="380">
        <f t="shared" si="5"/>
        <v>970</v>
      </c>
      <c r="F18" s="382"/>
      <c r="G18" s="382"/>
      <c r="H18" s="382"/>
      <c r="I18" s="376">
        <f t="shared" si="2"/>
        <v>0</v>
      </c>
      <c r="J18" s="370"/>
    </row>
    <row r="19" spans="1:10" ht="29.25" customHeight="1">
      <c r="A19" s="370"/>
      <c r="B19" s="355" t="s">
        <v>302</v>
      </c>
      <c r="C19" s="370"/>
      <c r="D19" s="379">
        <v>980</v>
      </c>
      <c r="E19" s="380">
        <f t="shared" si="5"/>
        <v>980</v>
      </c>
      <c r="F19" s="382"/>
      <c r="G19" s="382"/>
      <c r="H19" s="382"/>
      <c r="I19" s="376">
        <f t="shared" si="2"/>
        <v>0</v>
      </c>
      <c r="J19" s="370"/>
    </row>
    <row r="20" spans="1:10" ht="29.25" customHeight="1">
      <c r="A20" s="370"/>
      <c r="B20" s="355" t="s">
        <v>303</v>
      </c>
      <c r="C20" s="370"/>
      <c r="D20" s="379">
        <v>810</v>
      </c>
      <c r="E20" s="380">
        <f t="shared" si="5"/>
        <v>810</v>
      </c>
      <c r="F20" s="382"/>
      <c r="G20" s="382"/>
      <c r="H20" s="382"/>
      <c r="I20" s="376">
        <f t="shared" si="2"/>
        <v>0</v>
      </c>
      <c r="J20" s="370"/>
    </row>
    <row r="21" spans="1:10" ht="29.25" customHeight="1">
      <c r="A21" s="370"/>
      <c r="B21" s="355" t="s">
        <v>304</v>
      </c>
      <c r="C21" s="370"/>
      <c r="D21" s="379">
        <v>700</v>
      </c>
      <c r="E21" s="380">
        <f t="shared" si="5"/>
        <v>700</v>
      </c>
      <c r="F21" s="382"/>
      <c r="G21" s="382"/>
      <c r="H21" s="382"/>
      <c r="I21" s="376">
        <f t="shared" si="2"/>
        <v>0</v>
      </c>
      <c r="J21" s="370"/>
    </row>
    <row r="22" spans="1:10" ht="29.25" customHeight="1">
      <c r="A22" s="370"/>
      <c r="B22" s="356" t="s">
        <v>305</v>
      </c>
      <c r="C22" s="370"/>
      <c r="D22" s="383">
        <v>700</v>
      </c>
      <c r="E22" s="380">
        <f t="shared" si="5"/>
        <v>700</v>
      </c>
      <c r="F22" s="382"/>
      <c r="G22" s="382"/>
      <c r="H22" s="382"/>
      <c r="I22" s="376">
        <f t="shared" si="2"/>
        <v>0</v>
      </c>
      <c r="J22" s="370"/>
    </row>
    <row r="23" spans="1:10" ht="29.25" customHeight="1">
      <c r="A23" s="370"/>
      <c r="B23" s="356" t="s">
        <v>306</v>
      </c>
      <c r="C23" s="370"/>
      <c r="D23" s="383">
        <v>800</v>
      </c>
      <c r="E23" s="380">
        <f t="shared" si="5"/>
        <v>800</v>
      </c>
      <c r="F23" s="382"/>
      <c r="G23" s="382"/>
      <c r="H23" s="382"/>
      <c r="I23" s="376">
        <f t="shared" si="2"/>
        <v>0</v>
      </c>
      <c r="J23" s="370"/>
    </row>
    <row r="24" spans="1:10" ht="29.25" customHeight="1">
      <c r="A24" s="370"/>
      <c r="B24" s="354" t="s">
        <v>307</v>
      </c>
      <c r="C24" s="370"/>
      <c r="D24" s="384">
        <f>+D25</f>
        <v>400</v>
      </c>
      <c r="E24" s="385">
        <f>+E25</f>
        <v>400</v>
      </c>
      <c r="F24" s="382"/>
      <c r="G24" s="382"/>
      <c r="H24" s="382"/>
      <c r="I24" s="376">
        <f t="shared" si="2"/>
        <v>0</v>
      </c>
      <c r="J24" s="370"/>
    </row>
    <row r="25" spans="1:10" ht="29.25" customHeight="1">
      <c r="A25" s="370"/>
      <c r="B25" s="356" t="s">
        <v>308</v>
      </c>
      <c r="C25" s="370"/>
      <c r="D25" s="382">
        <v>400</v>
      </c>
      <c r="E25" s="380">
        <f>+D25</f>
        <v>400</v>
      </c>
      <c r="F25" s="382"/>
      <c r="G25" s="382"/>
      <c r="H25" s="382"/>
      <c r="I25" s="376">
        <f t="shared" si="2"/>
        <v>0</v>
      </c>
      <c r="J25" s="370"/>
    </row>
    <row r="26" spans="1:10" s="345" customFormat="1" ht="23.25" customHeight="1">
      <c r="A26" s="371" t="s">
        <v>170</v>
      </c>
      <c r="B26" s="364" t="s">
        <v>309</v>
      </c>
      <c r="C26" s="371"/>
      <c r="D26" s="398">
        <f>+D27+D30+D34</f>
        <v>11300</v>
      </c>
      <c r="E26" s="398">
        <f t="shared" ref="E26:H26" si="6">+E27+E30+E34</f>
        <v>11300</v>
      </c>
      <c r="F26" s="398">
        <f t="shared" si="6"/>
        <v>0</v>
      </c>
      <c r="G26" s="398">
        <f t="shared" si="6"/>
        <v>0</v>
      </c>
      <c r="H26" s="398">
        <f t="shared" si="6"/>
        <v>0</v>
      </c>
      <c r="I26" s="386">
        <f t="shared" si="2"/>
        <v>0</v>
      </c>
      <c r="J26" s="371"/>
    </row>
    <row r="27" spans="1:10" s="346" customFormat="1" ht="42.75" customHeight="1">
      <c r="A27" s="372"/>
      <c r="B27" s="357" t="s">
        <v>310</v>
      </c>
      <c r="C27" s="372"/>
      <c r="D27" s="399">
        <f>SUM(D28:D29)</f>
        <v>3000</v>
      </c>
      <c r="E27" s="399">
        <f t="shared" ref="E27:H27" si="7">SUM(E28:E29)</f>
        <v>3000</v>
      </c>
      <c r="F27" s="399">
        <f t="shared" si="7"/>
        <v>0</v>
      </c>
      <c r="G27" s="399">
        <f t="shared" si="7"/>
        <v>0</v>
      </c>
      <c r="H27" s="399">
        <f t="shared" si="7"/>
        <v>0</v>
      </c>
      <c r="I27" s="400">
        <f t="shared" si="2"/>
        <v>0</v>
      </c>
      <c r="J27" s="372"/>
    </row>
    <row r="28" spans="1:10" ht="21.75" customHeight="1">
      <c r="A28" s="370"/>
      <c r="B28" s="358" t="s">
        <v>311</v>
      </c>
      <c r="C28" s="370"/>
      <c r="D28" s="389">
        <v>1400</v>
      </c>
      <c r="E28" s="390">
        <f>+D28</f>
        <v>1400</v>
      </c>
      <c r="F28" s="382"/>
      <c r="G28" s="382"/>
      <c r="H28" s="382"/>
      <c r="I28" s="376">
        <f t="shared" si="2"/>
        <v>0</v>
      </c>
      <c r="J28" s="370"/>
    </row>
    <row r="29" spans="1:10" ht="21.75" customHeight="1">
      <c r="A29" s="370"/>
      <c r="B29" s="358" t="s">
        <v>312</v>
      </c>
      <c r="C29" s="370"/>
      <c r="D29" s="389">
        <v>1600</v>
      </c>
      <c r="E29" s="390">
        <f>+D29</f>
        <v>1600</v>
      </c>
      <c r="F29" s="382"/>
      <c r="G29" s="382"/>
      <c r="H29" s="382"/>
      <c r="I29" s="376">
        <f t="shared" si="2"/>
        <v>0</v>
      </c>
      <c r="J29" s="370"/>
    </row>
    <row r="30" spans="1:10" s="346" customFormat="1" ht="69" customHeight="1">
      <c r="A30" s="372"/>
      <c r="B30" s="365" t="s">
        <v>313</v>
      </c>
      <c r="C30" s="372"/>
      <c r="D30" s="399">
        <f>SUM(D31:D33)</f>
        <v>3850</v>
      </c>
      <c r="E30" s="399">
        <f t="shared" ref="E30:H30" si="8">SUM(E31:E33)</f>
        <v>3850</v>
      </c>
      <c r="F30" s="399">
        <f t="shared" si="8"/>
        <v>0</v>
      </c>
      <c r="G30" s="399">
        <f t="shared" si="8"/>
        <v>0</v>
      </c>
      <c r="H30" s="399">
        <f t="shared" si="8"/>
        <v>0</v>
      </c>
      <c r="I30" s="386">
        <f t="shared" si="2"/>
        <v>0</v>
      </c>
      <c r="J30" s="372"/>
    </row>
    <row r="31" spans="1:10" ht="28.5" customHeight="1">
      <c r="A31" s="370"/>
      <c r="B31" s="358" t="s">
        <v>314</v>
      </c>
      <c r="C31" s="370"/>
      <c r="D31" s="389">
        <v>1400</v>
      </c>
      <c r="E31" s="390">
        <f t="shared" ref="E31:E36" si="9">+D31</f>
        <v>1400</v>
      </c>
      <c r="F31" s="382"/>
      <c r="G31" s="382"/>
      <c r="H31" s="382"/>
      <c r="I31" s="376">
        <f t="shared" si="2"/>
        <v>0</v>
      </c>
      <c r="J31" s="370"/>
    </row>
    <row r="32" spans="1:10" ht="33" customHeight="1">
      <c r="A32" s="370"/>
      <c r="B32" s="359" t="s">
        <v>315</v>
      </c>
      <c r="C32" s="370"/>
      <c r="D32" s="389">
        <v>1250</v>
      </c>
      <c r="E32" s="390">
        <f t="shared" si="9"/>
        <v>1250</v>
      </c>
      <c r="F32" s="382"/>
      <c r="G32" s="382"/>
      <c r="H32" s="382"/>
      <c r="I32" s="376">
        <f t="shared" si="2"/>
        <v>0</v>
      </c>
      <c r="J32" s="370"/>
    </row>
    <row r="33" spans="1:10" ht="31.5" customHeight="1">
      <c r="A33" s="370"/>
      <c r="B33" s="359" t="s">
        <v>316</v>
      </c>
      <c r="C33" s="370"/>
      <c r="D33" s="389">
        <v>1200</v>
      </c>
      <c r="E33" s="390">
        <f t="shared" si="9"/>
        <v>1200</v>
      </c>
      <c r="F33" s="382"/>
      <c r="G33" s="382"/>
      <c r="H33" s="382"/>
      <c r="I33" s="376">
        <f t="shared" si="2"/>
        <v>0</v>
      </c>
      <c r="J33" s="370"/>
    </row>
    <row r="34" spans="1:10" ht="30" customHeight="1">
      <c r="A34" s="370"/>
      <c r="B34" s="360" t="s">
        <v>317</v>
      </c>
      <c r="C34" s="370"/>
      <c r="D34" s="398">
        <f>SUM(D35:D36)</f>
        <v>4450</v>
      </c>
      <c r="E34" s="398">
        <f t="shared" ref="E34:H34" si="10">SUM(E35:E36)</f>
        <v>4450</v>
      </c>
      <c r="F34" s="398">
        <f t="shared" si="10"/>
        <v>0</v>
      </c>
      <c r="G34" s="398">
        <f t="shared" si="10"/>
        <v>0</v>
      </c>
      <c r="H34" s="398">
        <f t="shared" si="10"/>
        <v>0</v>
      </c>
      <c r="I34" s="386">
        <f t="shared" si="2"/>
        <v>0</v>
      </c>
      <c r="J34" s="370"/>
    </row>
    <row r="35" spans="1:10" ht="33.75" customHeight="1">
      <c r="A35" s="370"/>
      <c r="B35" s="361" t="s">
        <v>318</v>
      </c>
      <c r="C35" s="370"/>
      <c r="D35" s="391">
        <v>3550</v>
      </c>
      <c r="E35" s="390">
        <f t="shared" si="9"/>
        <v>3550</v>
      </c>
      <c r="F35" s="382"/>
      <c r="G35" s="382"/>
      <c r="H35" s="382"/>
      <c r="I35" s="376">
        <f t="shared" si="2"/>
        <v>0</v>
      </c>
      <c r="J35" s="370"/>
    </row>
    <row r="36" spans="1:10" ht="33.75" customHeight="1">
      <c r="A36" s="370"/>
      <c r="B36" s="362" t="s">
        <v>319</v>
      </c>
      <c r="C36" s="370"/>
      <c r="D36" s="389">
        <v>900</v>
      </c>
      <c r="E36" s="390">
        <f t="shared" si="9"/>
        <v>900</v>
      </c>
      <c r="F36" s="382"/>
      <c r="G36" s="382"/>
      <c r="H36" s="382"/>
      <c r="I36" s="376">
        <f t="shared" si="2"/>
        <v>0</v>
      </c>
      <c r="J36" s="370"/>
    </row>
    <row r="37" spans="1:10" s="345" customFormat="1" ht="24.75" customHeight="1">
      <c r="A37" s="366" t="s">
        <v>184</v>
      </c>
      <c r="B37" s="357" t="s">
        <v>323</v>
      </c>
      <c r="C37" s="371"/>
      <c r="D37" s="385">
        <f>+D38+D41</f>
        <v>3500</v>
      </c>
      <c r="E37" s="385">
        <f t="shared" ref="E37:H37" si="11">+E38+E41</f>
        <v>3500</v>
      </c>
      <c r="F37" s="385">
        <f t="shared" si="11"/>
        <v>0</v>
      </c>
      <c r="G37" s="385">
        <f t="shared" si="11"/>
        <v>0</v>
      </c>
      <c r="H37" s="385">
        <f t="shared" si="11"/>
        <v>0</v>
      </c>
      <c r="I37" s="386">
        <f t="shared" si="2"/>
        <v>0</v>
      </c>
      <c r="J37" s="371"/>
    </row>
    <row r="38" spans="1:10" s="346" customFormat="1" ht="30.75" customHeight="1">
      <c r="A38" s="372"/>
      <c r="B38" s="365" t="s">
        <v>320</v>
      </c>
      <c r="C38" s="372"/>
      <c r="D38" s="397">
        <f>SUM(D39:D40)</f>
        <v>2000</v>
      </c>
      <c r="E38" s="397">
        <f t="shared" ref="E38:H38" si="12">SUM(E39:E40)</f>
        <v>2000</v>
      </c>
      <c r="F38" s="397">
        <f t="shared" si="12"/>
        <v>0</v>
      </c>
      <c r="G38" s="397">
        <f t="shared" si="12"/>
        <v>0</v>
      </c>
      <c r="H38" s="397">
        <f t="shared" si="12"/>
        <v>0</v>
      </c>
      <c r="I38" s="388">
        <f t="shared" si="2"/>
        <v>0</v>
      </c>
      <c r="J38" s="372"/>
    </row>
    <row r="39" spans="1:10" s="346" customFormat="1" ht="72" customHeight="1">
      <c r="A39" s="372"/>
      <c r="B39" s="367" t="s">
        <v>321</v>
      </c>
      <c r="C39" s="372"/>
      <c r="D39" s="393">
        <v>1000</v>
      </c>
      <c r="E39" s="392">
        <f>+D39</f>
        <v>1000</v>
      </c>
      <c r="F39" s="387"/>
      <c r="G39" s="387"/>
      <c r="H39" s="387"/>
      <c r="I39" s="388">
        <f t="shared" si="2"/>
        <v>0</v>
      </c>
      <c r="J39" s="372"/>
    </row>
    <row r="40" spans="1:10" s="346" customFormat="1" ht="43.5" customHeight="1">
      <c r="A40" s="372"/>
      <c r="B40" s="368" t="s">
        <v>322</v>
      </c>
      <c r="C40" s="372"/>
      <c r="D40" s="393">
        <v>1000</v>
      </c>
      <c r="E40" s="392">
        <f>+D40</f>
        <v>1000</v>
      </c>
      <c r="F40" s="387"/>
      <c r="G40" s="387"/>
      <c r="H40" s="387"/>
      <c r="I40" s="388">
        <f t="shared" si="2"/>
        <v>0</v>
      </c>
      <c r="J40" s="372"/>
    </row>
    <row r="41" spans="1:10" s="346" customFormat="1" ht="40.5" customHeight="1">
      <c r="A41" s="372"/>
      <c r="B41" s="357" t="s">
        <v>324</v>
      </c>
      <c r="C41" s="372"/>
      <c r="D41" s="397">
        <f>SUM(D42:D43)</f>
        <v>1500</v>
      </c>
      <c r="E41" s="397">
        <f t="shared" ref="E41:H41" si="13">SUM(E42:E43)</f>
        <v>1500</v>
      </c>
      <c r="F41" s="397">
        <f t="shared" si="13"/>
        <v>0</v>
      </c>
      <c r="G41" s="397">
        <f t="shared" si="13"/>
        <v>0</v>
      </c>
      <c r="H41" s="397">
        <f t="shared" si="13"/>
        <v>0</v>
      </c>
      <c r="I41" s="388">
        <f t="shared" si="2"/>
        <v>0</v>
      </c>
      <c r="J41" s="372"/>
    </row>
    <row r="42" spans="1:10" s="346" customFormat="1" ht="36.75" customHeight="1">
      <c r="A42" s="372"/>
      <c r="B42" s="368" t="s">
        <v>325</v>
      </c>
      <c r="C42" s="372"/>
      <c r="D42" s="393">
        <v>1000</v>
      </c>
      <c r="E42" s="392">
        <f>+D42</f>
        <v>1000</v>
      </c>
      <c r="F42" s="387"/>
      <c r="G42" s="387"/>
      <c r="H42" s="387"/>
      <c r="I42" s="388">
        <f t="shared" si="2"/>
        <v>0</v>
      </c>
      <c r="J42" s="372"/>
    </row>
    <row r="43" spans="1:10" ht="30">
      <c r="A43" s="373"/>
      <c r="B43" s="363" t="s">
        <v>326</v>
      </c>
      <c r="C43" s="373"/>
      <c r="D43" s="394">
        <v>500</v>
      </c>
      <c r="E43" s="395">
        <f>+D43</f>
        <v>500</v>
      </c>
      <c r="F43" s="395"/>
      <c r="G43" s="395"/>
      <c r="H43" s="395"/>
      <c r="I43" s="396">
        <f t="shared" si="2"/>
        <v>0</v>
      </c>
      <c r="J43" s="373"/>
    </row>
  </sheetData>
  <mergeCells count="15">
    <mergeCell ref="A2:J2"/>
    <mergeCell ref="A3:J3"/>
    <mergeCell ref="H4:J4"/>
    <mergeCell ref="A5:A7"/>
    <mergeCell ref="B5:B7"/>
    <mergeCell ref="C5:D5"/>
    <mergeCell ref="E5:E7"/>
    <mergeCell ref="I5:I7"/>
    <mergeCell ref="J5:J7"/>
    <mergeCell ref="N6:Z6"/>
    <mergeCell ref="F5:H7"/>
    <mergeCell ref="K5:K7"/>
    <mergeCell ref="M5:M7"/>
    <mergeCell ref="C6:C7"/>
    <mergeCell ref="D6:D7"/>
  </mergeCells>
  <conditionalFormatting sqref="B9">
    <cfRule type="expression" dxfId="6" priority="3" stopIfTrue="1">
      <formula>+COUNTIF(#REF!,#REF!)&gt;1</formula>
    </cfRule>
  </conditionalFormatting>
  <conditionalFormatting sqref="B11:B12">
    <cfRule type="expression" dxfId="5" priority="2" stopIfTrue="1">
      <formula>+COUNTIF(#REF!,#REF!)&gt;1</formula>
    </cfRule>
  </conditionalFormatting>
  <pageMargins left="0.19685039370078741" right="0.19685039370078741" top="0.39370078740157483" bottom="0.35433070866141736" header="0.31496062992125984" footer="0.31496062992125984"/>
  <pageSetup paperSize="9" orientation="landscape" verticalDpi="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heetViews>
  <sheetFormatPr defaultRowHeight="15"/>
  <sheetData/>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5"/>
  <sheetData/>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
  <sheetViews>
    <sheetView tabSelected="1" workbookViewId="0">
      <selection activeCell="H9" sqref="H9"/>
    </sheetView>
  </sheetViews>
  <sheetFormatPr defaultRowHeight="15"/>
  <cols>
    <col min="1" max="1" width="5.85546875" style="416" customWidth="1"/>
    <col min="2" max="2" width="40.5703125" style="417" customWidth="1"/>
    <col min="3" max="3" width="14.140625" style="316" customWidth="1"/>
    <col min="4" max="4" width="15" style="316" customWidth="1"/>
    <col min="5" max="5" width="15.42578125" style="316" customWidth="1"/>
    <col min="6" max="256" width="9.140625" style="316"/>
    <col min="257" max="257" width="5.85546875" style="316" customWidth="1"/>
    <col min="258" max="258" width="40.5703125" style="316" customWidth="1"/>
    <col min="259" max="259" width="13.85546875" style="316" customWidth="1"/>
    <col min="260" max="260" width="15" style="316" customWidth="1"/>
    <col min="261" max="261" width="17.5703125" style="316" customWidth="1"/>
    <col min="262" max="512" width="9.140625" style="316"/>
    <col min="513" max="513" width="5.85546875" style="316" customWidth="1"/>
    <col min="514" max="514" width="40.5703125" style="316" customWidth="1"/>
    <col min="515" max="515" width="13.85546875" style="316" customWidth="1"/>
    <col min="516" max="516" width="15" style="316" customWidth="1"/>
    <col min="517" max="517" width="17.5703125" style="316" customWidth="1"/>
    <col min="518" max="768" width="9.140625" style="316"/>
    <col min="769" max="769" width="5.85546875" style="316" customWidth="1"/>
    <col min="770" max="770" width="40.5703125" style="316" customWidth="1"/>
    <col min="771" max="771" width="13.85546875" style="316" customWidth="1"/>
    <col min="772" max="772" width="15" style="316" customWidth="1"/>
    <col min="773" max="773" width="17.5703125" style="316" customWidth="1"/>
    <col min="774" max="1024" width="9.140625" style="316"/>
    <col min="1025" max="1025" width="5.85546875" style="316" customWidth="1"/>
    <col min="1026" max="1026" width="40.5703125" style="316" customWidth="1"/>
    <col min="1027" max="1027" width="13.85546875" style="316" customWidth="1"/>
    <col min="1028" max="1028" width="15" style="316" customWidth="1"/>
    <col min="1029" max="1029" width="17.5703125" style="316" customWidth="1"/>
    <col min="1030" max="1280" width="9.140625" style="316"/>
    <col min="1281" max="1281" width="5.85546875" style="316" customWidth="1"/>
    <col min="1282" max="1282" width="40.5703125" style="316" customWidth="1"/>
    <col min="1283" max="1283" width="13.85546875" style="316" customWidth="1"/>
    <col min="1284" max="1284" width="15" style="316" customWidth="1"/>
    <col min="1285" max="1285" width="17.5703125" style="316" customWidth="1"/>
    <col min="1286" max="1536" width="9.140625" style="316"/>
    <col min="1537" max="1537" width="5.85546875" style="316" customWidth="1"/>
    <col min="1538" max="1538" width="40.5703125" style="316" customWidth="1"/>
    <col min="1539" max="1539" width="13.85546875" style="316" customWidth="1"/>
    <col min="1540" max="1540" width="15" style="316" customWidth="1"/>
    <col min="1541" max="1541" width="17.5703125" style="316" customWidth="1"/>
    <col min="1542" max="1792" width="9.140625" style="316"/>
    <col min="1793" max="1793" width="5.85546875" style="316" customWidth="1"/>
    <col min="1794" max="1794" width="40.5703125" style="316" customWidth="1"/>
    <col min="1795" max="1795" width="13.85546875" style="316" customWidth="1"/>
    <col min="1796" max="1796" width="15" style="316" customWidth="1"/>
    <col min="1797" max="1797" width="17.5703125" style="316" customWidth="1"/>
    <col min="1798" max="2048" width="9.140625" style="316"/>
    <col min="2049" max="2049" width="5.85546875" style="316" customWidth="1"/>
    <col min="2050" max="2050" width="40.5703125" style="316" customWidth="1"/>
    <col min="2051" max="2051" width="13.85546875" style="316" customWidth="1"/>
    <col min="2052" max="2052" width="15" style="316" customWidth="1"/>
    <col min="2053" max="2053" width="17.5703125" style="316" customWidth="1"/>
    <col min="2054" max="2304" width="9.140625" style="316"/>
    <col min="2305" max="2305" width="5.85546875" style="316" customWidth="1"/>
    <col min="2306" max="2306" width="40.5703125" style="316" customWidth="1"/>
    <col min="2307" max="2307" width="13.85546875" style="316" customWidth="1"/>
    <col min="2308" max="2308" width="15" style="316" customWidth="1"/>
    <col min="2309" max="2309" width="17.5703125" style="316" customWidth="1"/>
    <col min="2310" max="2560" width="9.140625" style="316"/>
    <col min="2561" max="2561" width="5.85546875" style="316" customWidth="1"/>
    <col min="2562" max="2562" width="40.5703125" style="316" customWidth="1"/>
    <col min="2563" max="2563" width="13.85546875" style="316" customWidth="1"/>
    <col min="2564" max="2564" width="15" style="316" customWidth="1"/>
    <col min="2565" max="2565" width="17.5703125" style="316" customWidth="1"/>
    <col min="2566" max="2816" width="9.140625" style="316"/>
    <col min="2817" max="2817" width="5.85546875" style="316" customWidth="1"/>
    <col min="2818" max="2818" width="40.5703125" style="316" customWidth="1"/>
    <col min="2819" max="2819" width="13.85546875" style="316" customWidth="1"/>
    <col min="2820" max="2820" width="15" style="316" customWidth="1"/>
    <col min="2821" max="2821" width="17.5703125" style="316" customWidth="1"/>
    <col min="2822" max="3072" width="9.140625" style="316"/>
    <col min="3073" max="3073" width="5.85546875" style="316" customWidth="1"/>
    <col min="3074" max="3074" width="40.5703125" style="316" customWidth="1"/>
    <col min="3075" max="3075" width="13.85546875" style="316" customWidth="1"/>
    <col min="3076" max="3076" width="15" style="316" customWidth="1"/>
    <col min="3077" max="3077" width="17.5703125" style="316" customWidth="1"/>
    <col min="3078" max="3328" width="9.140625" style="316"/>
    <col min="3329" max="3329" width="5.85546875" style="316" customWidth="1"/>
    <col min="3330" max="3330" width="40.5703125" style="316" customWidth="1"/>
    <col min="3331" max="3331" width="13.85546875" style="316" customWidth="1"/>
    <col min="3332" max="3332" width="15" style="316" customWidth="1"/>
    <col min="3333" max="3333" width="17.5703125" style="316" customWidth="1"/>
    <col min="3334" max="3584" width="9.140625" style="316"/>
    <col min="3585" max="3585" width="5.85546875" style="316" customWidth="1"/>
    <col min="3586" max="3586" width="40.5703125" style="316" customWidth="1"/>
    <col min="3587" max="3587" width="13.85546875" style="316" customWidth="1"/>
    <col min="3588" max="3588" width="15" style="316" customWidth="1"/>
    <col min="3589" max="3589" width="17.5703125" style="316" customWidth="1"/>
    <col min="3590" max="3840" width="9.140625" style="316"/>
    <col min="3841" max="3841" width="5.85546875" style="316" customWidth="1"/>
    <col min="3842" max="3842" width="40.5703125" style="316" customWidth="1"/>
    <col min="3843" max="3843" width="13.85546875" style="316" customWidth="1"/>
    <col min="3844" max="3844" width="15" style="316" customWidth="1"/>
    <col min="3845" max="3845" width="17.5703125" style="316" customWidth="1"/>
    <col min="3846" max="4096" width="9.140625" style="316"/>
    <col min="4097" max="4097" width="5.85546875" style="316" customWidth="1"/>
    <col min="4098" max="4098" width="40.5703125" style="316" customWidth="1"/>
    <col min="4099" max="4099" width="13.85546875" style="316" customWidth="1"/>
    <col min="4100" max="4100" width="15" style="316" customWidth="1"/>
    <col min="4101" max="4101" width="17.5703125" style="316" customWidth="1"/>
    <col min="4102" max="4352" width="9.140625" style="316"/>
    <col min="4353" max="4353" width="5.85546875" style="316" customWidth="1"/>
    <col min="4354" max="4354" width="40.5703125" style="316" customWidth="1"/>
    <col min="4355" max="4355" width="13.85546875" style="316" customWidth="1"/>
    <col min="4356" max="4356" width="15" style="316" customWidth="1"/>
    <col min="4357" max="4357" width="17.5703125" style="316" customWidth="1"/>
    <col min="4358" max="4608" width="9.140625" style="316"/>
    <col min="4609" max="4609" width="5.85546875" style="316" customWidth="1"/>
    <col min="4610" max="4610" width="40.5703125" style="316" customWidth="1"/>
    <col min="4611" max="4611" width="13.85546875" style="316" customWidth="1"/>
    <col min="4612" max="4612" width="15" style="316" customWidth="1"/>
    <col min="4613" max="4613" width="17.5703125" style="316" customWidth="1"/>
    <col min="4614" max="4864" width="9.140625" style="316"/>
    <col min="4865" max="4865" width="5.85546875" style="316" customWidth="1"/>
    <col min="4866" max="4866" width="40.5703125" style="316" customWidth="1"/>
    <col min="4867" max="4867" width="13.85546875" style="316" customWidth="1"/>
    <col min="4868" max="4868" width="15" style="316" customWidth="1"/>
    <col min="4869" max="4869" width="17.5703125" style="316" customWidth="1"/>
    <col min="4870" max="5120" width="9.140625" style="316"/>
    <col min="5121" max="5121" width="5.85546875" style="316" customWidth="1"/>
    <col min="5122" max="5122" width="40.5703125" style="316" customWidth="1"/>
    <col min="5123" max="5123" width="13.85546875" style="316" customWidth="1"/>
    <col min="5124" max="5124" width="15" style="316" customWidth="1"/>
    <col min="5125" max="5125" width="17.5703125" style="316" customWidth="1"/>
    <col min="5126" max="5376" width="9.140625" style="316"/>
    <col min="5377" max="5377" width="5.85546875" style="316" customWidth="1"/>
    <col min="5378" max="5378" width="40.5703125" style="316" customWidth="1"/>
    <col min="5379" max="5379" width="13.85546875" style="316" customWidth="1"/>
    <col min="5380" max="5380" width="15" style="316" customWidth="1"/>
    <col min="5381" max="5381" width="17.5703125" style="316" customWidth="1"/>
    <col min="5382" max="5632" width="9.140625" style="316"/>
    <col min="5633" max="5633" width="5.85546875" style="316" customWidth="1"/>
    <col min="5634" max="5634" width="40.5703125" style="316" customWidth="1"/>
    <col min="5635" max="5635" width="13.85546875" style="316" customWidth="1"/>
    <col min="5636" max="5636" width="15" style="316" customWidth="1"/>
    <col min="5637" max="5637" width="17.5703125" style="316" customWidth="1"/>
    <col min="5638" max="5888" width="9.140625" style="316"/>
    <col min="5889" max="5889" width="5.85546875" style="316" customWidth="1"/>
    <col min="5890" max="5890" width="40.5703125" style="316" customWidth="1"/>
    <col min="5891" max="5891" width="13.85546875" style="316" customWidth="1"/>
    <col min="5892" max="5892" width="15" style="316" customWidth="1"/>
    <col min="5893" max="5893" width="17.5703125" style="316" customWidth="1"/>
    <col min="5894" max="6144" width="9.140625" style="316"/>
    <col min="6145" max="6145" width="5.85546875" style="316" customWidth="1"/>
    <col min="6146" max="6146" width="40.5703125" style="316" customWidth="1"/>
    <col min="6147" max="6147" width="13.85546875" style="316" customWidth="1"/>
    <col min="6148" max="6148" width="15" style="316" customWidth="1"/>
    <col min="6149" max="6149" width="17.5703125" style="316" customWidth="1"/>
    <col min="6150" max="6400" width="9.140625" style="316"/>
    <col min="6401" max="6401" width="5.85546875" style="316" customWidth="1"/>
    <col min="6402" max="6402" width="40.5703125" style="316" customWidth="1"/>
    <col min="6403" max="6403" width="13.85546875" style="316" customWidth="1"/>
    <col min="6404" max="6404" width="15" style="316" customWidth="1"/>
    <col min="6405" max="6405" width="17.5703125" style="316" customWidth="1"/>
    <col min="6406" max="6656" width="9.140625" style="316"/>
    <col min="6657" max="6657" width="5.85546875" style="316" customWidth="1"/>
    <col min="6658" max="6658" width="40.5703125" style="316" customWidth="1"/>
    <col min="6659" max="6659" width="13.85546875" style="316" customWidth="1"/>
    <col min="6660" max="6660" width="15" style="316" customWidth="1"/>
    <col min="6661" max="6661" width="17.5703125" style="316" customWidth="1"/>
    <col min="6662" max="6912" width="9.140625" style="316"/>
    <col min="6913" max="6913" width="5.85546875" style="316" customWidth="1"/>
    <col min="6914" max="6914" width="40.5703125" style="316" customWidth="1"/>
    <col min="6915" max="6915" width="13.85546875" style="316" customWidth="1"/>
    <col min="6916" max="6916" width="15" style="316" customWidth="1"/>
    <col min="6917" max="6917" width="17.5703125" style="316" customWidth="1"/>
    <col min="6918" max="7168" width="9.140625" style="316"/>
    <col min="7169" max="7169" width="5.85546875" style="316" customWidth="1"/>
    <col min="7170" max="7170" width="40.5703125" style="316" customWidth="1"/>
    <col min="7171" max="7171" width="13.85546875" style="316" customWidth="1"/>
    <col min="7172" max="7172" width="15" style="316" customWidth="1"/>
    <col min="7173" max="7173" width="17.5703125" style="316" customWidth="1"/>
    <col min="7174" max="7424" width="9.140625" style="316"/>
    <col min="7425" max="7425" width="5.85546875" style="316" customWidth="1"/>
    <col min="7426" max="7426" width="40.5703125" style="316" customWidth="1"/>
    <col min="7427" max="7427" width="13.85546875" style="316" customWidth="1"/>
    <col min="7428" max="7428" width="15" style="316" customWidth="1"/>
    <col min="7429" max="7429" width="17.5703125" style="316" customWidth="1"/>
    <col min="7430" max="7680" width="9.140625" style="316"/>
    <col min="7681" max="7681" width="5.85546875" style="316" customWidth="1"/>
    <col min="7682" max="7682" width="40.5703125" style="316" customWidth="1"/>
    <col min="7683" max="7683" width="13.85546875" style="316" customWidth="1"/>
    <col min="7684" max="7684" width="15" style="316" customWidth="1"/>
    <col min="7685" max="7685" width="17.5703125" style="316" customWidth="1"/>
    <col min="7686" max="7936" width="9.140625" style="316"/>
    <col min="7937" max="7937" width="5.85546875" style="316" customWidth="1"/>
    <col min="7938" max="7938" width="40.5703125" style="316" customWidth="1"/>
    <col min="7939" max="7939" width="13.85546875" style="316" customWidth="1"/>
    <col min="7940" max="7940" width="15" style="316" customWidth="1"/>
    <col min="7941" max="7941" width="17.5703125" style="316" customWidth="1"/>
    <col min="7942" max="8192" width="9.140625" style="316"/>
    <col min="8193" max="8193" width="5.85546875" style="316" customWidth="1"/>
    <col min="8194" max="8194" width="40.5703125" style="316" customWidth="1"/>
    <col min="8195" max="8195" width="13.85546875" style="316" customWidth="1"/>
    <col min="8196" max="8196" width="15" style="316" customWidth="1"/>
    <col min="8197" max="8197" width="17.5703125" style="316" customWidth="1"/>
    <col min="8198" max="8448" width="9.140625" style="316"/>
    <col min="8449" max="8449" width="5.85546875" style="316" customWidth="1"/>
    <col min="8450" max="8450" width="40.5703125" style="316" customWidth="1"/>
    <col min="8451" max="8451" width="13.85546875" style="316" customWidth="1"/>
    <col min="8452" max="8452" width="15" style="316" customWidth="1"/>
    <col min="8453" max="8453" width="17.5703125" style="316" customWidth="1"/>
    <col min="8454" max="8704" width="9.140625" style="316"/>
    <col min="8705" max="8705" width="5.85546875" style="316" customWidth="1"/>
    <col min="8706" max="8706" width="40.5703125" style="316" customWidth="1"/>
    <col min="8707" max="8707" width="13.85546875" style="316" customWidth="1"/>
    <col min="8708" max="8708" width="15" style="316" customWidth="1"/>
    <col min="8709" max="8709" width="17.5703125" style="316" customWidth="1"/>
    <col min="8710" max="8960" width="9.140625" style="316"/>
    <col min="8961" max="8961" width="5.85546875" style="316" customWidth="1"/>
    <col min="8962" max="8962" width="40.5703125" style="316" customWidth="1"/>
    <col min="8963" max="8963" width="13.85546875" style="316" customWidth="1"/>
    <col min="8964" max="8964" width="15" style="316" customWidth="1"/>
    <col min="8965" max="8965" width="17.5703125" style="316" customWidth="1"/>
    <col min="8966" max="9216" width="9.140625" style="316"/>
    <col min="9217" max="9217" width="5.85546875" style="316" customWidth="1"/>
    <col min="9218" max="9218" width="40.5703125" style="316" customWidth="1"/>
    <col min="9219" max="9219" width="13.85546875" style="316" customWidth="1"/>
    <col min="9220" max="9220" width="15" style="316" customWidth="1"/>
    <col min="9221" max="9221" width="17.5703125" style="316" customWidth="1"/>
    <col min="9222" max="9472" width="9.140625" style="316"/>
    <col min="9473" max="9473" width="5.85546875" style="316" customWidth="1"/>
    <col min="9474" max="9474" width="40.5703125" style="316" customWidth="1"/>
    <col min="9475" max="9475" width="13.85546875" style="316" customWidth="1"/>
    <col min="9476" max="9476" width="15" style="316" customWidth="1"/>
    <col min="9477" max="9477" width="17.5703125" style="316" customWidth="1"/>
    <col min="9478" max="9728" width="9.140625" style="316"/>
    <col min="9729" max="9729" width="5.85546875" style="316" customWidth="1"/>
    <col min="9730" max="9730" width="40.5703125" style="316" customWidth="1"/>
    <col min="9731" max="9731" width="13.85546875" style="316" customWidth="1"/>
    <col min="9732" max="9732" width="15" style="316" customWidth="1"/>
    <col min="9733" max="9733" width="17.5703125" style="316" customWidth="1"/>
    <col min="9734" max="9984" width="9.140625" style="316"/>
    <col min="9985" max="9985" width="5.85546875" style="316" customWidth="1"/>
    <col min="9986" max="9986" width="40.5703125" style="316" customWidth="1"/>
    <col min="9987" max="9987" width="13.85546875" style="316" customWidth="1"/>
    <col min="9988" max="9988" width="15" style="316" customWidth="1"/>
    <col min="9989" max="9989" width="17.5703125" style="316" customWidth="1"/>
    <col min="9990" max="10240" width="9.140625" style="316"/>
    <col min="10241" max="10241" width="5.85546875" style="316" customWidth="1"/>
    <col min="10242" max="10242" width="40.5703125" style="316" customWidth="1"/>
    <col min="10243" max="10243" width="13.85546875" style="316" customWidth="1"/>
    <col min="10244" max="10244" width="15" style="316" customWidth="1"/>
    <col min="10245" max="10245" width="17.5703125" style="316" customWidth="1"/>
    <col min="10246" max="10496" width="9.140625" style="316"/>
    <col min="10497" max="10497" width="5.85546875" style="316" customWidth="1"/>
    <col min="10498" max="10498" width="40.5703125" style="316" customWidth="1"/>
    <col min="10499" max="10499" width="13.85546875" style="316" customWidth="1"/>
    <col min="10500" max="10500" width="15" style="316" customWidth="1"/>
    <col min="10501" max="10501" width="17.5703125" style="316" customWidth="1"/>
    <col min="10502" max="10752" width="9.140625" style="316"/>
    <col min="10753" max="10753" width="5.85546875" style="316" customWidth="1"/>
    <col min="10754" max="10754" width="40.5703125" style="316" customWidth="1"/>
    <col min="10755" max="10755" width="13.85546875" style="316" customWidth="1"/>
    <col min="10756" max="10756" width="15" style="316" customWidth="1"/>
    <col min="10757" max="10757" width="17.5703125" style="316" customWidth="1"/>
    <col min="10758" max="11008" width="9.140625" style="316"/>
    <col min="11009" max="11009" width="5.85546875" style="316" customWidth="1"/>
    <col min="11010" max="11010" width="40.5703125" style="316" customWidth="1"/>
    <col min="11011" max="11011" width="13.85546875" style="316" customWidth="1"/>
    <col min="11012" max="11012" width="15" style="316" customWidth="1"/>
    <col min="11013" max="11013" width="17.5703125" style="316" customWidth="1"/>
    <col min="11014" max="11264" width="9.140625" style="316"/>
    <col min="11265" max="11265" width="5.85546875" style="316" customWidth="1"/>
    <col min="11266" max="11266" width="40.5703125" style="316" customWidth="1"/>
    <col min="11267" max="11267" width="13.85546875" style="316" customWidth="1"/>
    <col min="11268" max="11268" width="15" style="316" customWidth="1"/>
    <col min="11269" max="11269" width="17.5703125" style="316" customWidth="1"/>
    <col min="11270" max="11520" width="9.140625" style="316"/>
    <col min="11521" max="11521" width="5.85546875" style="316" customWidth="1"/>
    <col min="11522" max="11522" width="40.5703125" style="316" customWidth="1"/>
    <col min="11523" max="11523" width="13.85546875" style="316" customWidth="1"/>
    <col min="11524" max="11524" width="15" style="316" customWidth="1"/>
    <col min="11525" max="11525" width="17.5703125" style="316" customWidth="1"/>
    <col min="11526" max="11776" width="9.140625" style="316"/>
    <col min="11777" max="11777" width="5.85546875" style="316" customWidth="1"/>
    <col min="11778" max="11778" width="40.5703125" style="316" customWidth="1"/>
    <col min="11779" max="11779" width="13.85546875" style="316" customWidth="1"/>
    <col min="11780" max="11780" width="15" style="316" customWidth="1"/>
    <col min="11781" max="11781" width="17.5703125" style="316" customWidth="1"/>
    <col min="11782" max="12032" width="9.140625" style="316"/>
    <col min="12033" max="12033" width="5.85546875" style="316" customWidth="1"/>
    <col min="12034" max="12034" width="40.5703125" style="316" customWidth="1"/>
    <col min="12035" max="12035" width="13.85546875" style="316" customWidth="1"/>
    <col min="12036" max="12036" width="15" style="316" customWidth="1"/>
    <col min="12037" max="12037" width="17.5703125" style="316" customWidth="1"/>
    <col min="12038" max="12288" width="9.140625" style="316"/>
    <col min="12289" max="12289" width="5.85546875" style="316" customWidth="1"/>
    <col min="12290" max="12290" width="40.5703125" style="316" customWidth="1"/>
    <col min="12291" max="12291" width="13.85546875" style="316" customWidth="1"/>
    <col min="12292" max="12292" width="15" style="316" customWidth="1"/>
    <col min="12293" max="12293" width="17.5703125" style="316" customWidth="1"/>
    <col min="12294" max="12544" width="9.140625" style="316"/>
    <col min="12545" max="12545" width="5.85546875" style="316" customWidth="1"/>
    <col min="12546" max="12546" width="40.5703125" style="316" customWidth="1"/>
    <col min="12547" max="12547" width="13.85546875" style="316" customWidth="1"/>
    <col min="12548" max="12548" width="15" style="316" customWidth="1"/>
    <col min="12549" max="12549" width="17.5703125" style="316" customWidth="1"/>
    <col min="12550" max="12800" width="9.140625" style="316"/>
    <col min="12801" max="12801" width="5.85546875" style="316" customWidth="1"/>
    <col min="12802" max="12802" width="40.5703125" style="316" customWidth="1"/>
    <col min="12803" max="12803" width="13.85546875" style="316" customWidth="1"/>
    <col min="12804" max="12804" width="15" style="316" customWidth="1"/>
    <col min="12805" max="12805" width="17.5703125" style="316" customWidth="1"/>
    <col min="12806" max="13056" width="9.140625" style="316"/>
    <col min="13057" max="13057" width="5.85546875" style="316" customWidth="1"/>
    <col min="13058" max="13058" width="40.5703125" style="316" customWidth="1"/>
    <col min="13059" max="13059" width="13.85546875" style="316" customWidth="1"/>
    <col min="13060" max="13060" width="15" style="316" customWidth="1"/>
    <col min="13061" max="13061" width="17.5703125" style="316" customWidth="1"/>
    <col min="13062" max="13312" width="9.140625" style="316"/>
    <col min="13313" max="13313" width="5.85546875" style="316" customWidth="1"/>
    <col min="13314" max="13314" width="40.5703125" style="316" customWidth="1"/>
    <col min="13315" max="13315" width="13.85546875" style="316" customWidth="1"/>
    <col min="13316" max="13316" width="15" style="316" customWidth="1"/>
    <col min="13317" max="13317" width="17.5703125" style="316" customWidth="1"/>
    <col min="13318" max="13568" width="9.140625" style="316"/>
    <col min="13569" max="13569" width="5.85546875" style="316" customWidth="1"/>
    <col min="13570" max="13570" width="40.5703125" style="316" customWidth="1"/>
    <col min="13571" max="13571" width="13.85546875" style="316" customWidth="1"/>
    <col min="13572" max="13572" width="15" style="316" customWidth="1"/>
    <col min="13573" max="13573" width="17.5703125" style="316" customWidth="1"/>
    <col min="13574" max="13824" width="9.140625" style="316"/>
    <col min="13825" max="13825" width="5.85546875" style="316" customWidth="1"/>
    <col min="13826" max="13826" width="40.5703125" style="316" customWidth="1"/>
    <col min="13827" max="13827" width="13.85546875" style="316" customWidth="1"/>
    <col min="13828" max="13828" width="15" style="316" customWidth="1"/>
    <col min="13829" max="13829" width="17.5703125" style="316" customWidth="1"/>
    <col min="13830" max="14080" width="9.140625" style="316"/>
    <col min="14081" max="14081" width="5.85546875" style="316" customWidth="1"/>
    <col min="14082" max="14082" width="40.5703125" style="316" customWidth="1"/>
    <col min="14083" max="14083" width="13.85546875" style="316" customWidth="1"/>
    <col min="14084" max="14084" width="15" style="316" customWidth="1"/>
    <col min="14085" max="14085" width="17.5703125" style="316" customWidth="1"/>
    <col min="14086" max="14336" width="9.140625" style="316"/>
    <col min="14337" max="14337" width="5.85546875" style="316" customWidth="1"/>
    <col min="14338" max="14338" width="40.5703125" style="316" customWidth="1"/>
    <col min="14339" max="14339" width="13.85546875" style="316" customWidth="1"/>
    <col min="14340" max="14340" width="15" style="316" customWidth="1"/>
    <col min="14341" max="14341" width="17.5703125" style="316" customWidth="1"/>
    <col min="14342" max="14592" width="9.140625" style="316"/>
    <col min="14593" max="14593" width="5.85546875" style="316" customWidth="1"/>
    <col min="14594" max="14594" width="40.5703125" style="316" customWidth="1"/>
    <col min="14595" max="14595" width="13.85546875" style="316" customWidth="1"/>
    <col min="14596" max="14596" width="15" style="316" customWidth="1"/>
    <col min="14597" max="14597" width="17.5703125" style="316" customWidth="1"/>
    <col min="14598" max="14848" width="9.140625" style="316"/>
    <col min="14849" max="14849" width="5.85546875" style="316" customWidth="1"/>
    <col min="14850" max="14850" width="40.5703125" style="316" customWidth="1"/>
    <col min="14851" max="14851" width="13.85546875" style="316" customWidth="1"/>
    <col min="14852" max="14852" width="15" style="316" customWidth="1"/>
    <col min="14853" max="14853" width="17.5703125" style="316" customWidth="1"/>
    <col min="14854" max="15104" width="9.140625" style="316"/>
    <col min="15105" max="15105" width="5.85546875" style="316" customWidth="1"/>
    <col min="15106" max="15106" width="40.5703125" style="316" customWidth="1"/>
    <col min="15107" max="15107" width="13.85546875" style="316" customWidth="1"/>
    <col min="15108" max="15108" width="15" style="316" customWidth="1"/>
    <col min="15109" max="15109" width="17.5703125" style="316" customWidth="1"/>
    <col min="15110" max="15360" width="9.140625" style="316"/>
    <col min="15361" max="15361" width="5.85546875" style="316" customWidth="1"/>
    <col min="15362" max="15362" width="40.5703125" style="316" customWidth="1"/>
    <col min="15363" max="15363" width="13.85546875" style="316" customWidth="1"/>
    <col min="15364" max="15364" width="15" style="316" customWidth="1"/>
    <col min="15365" max="15365" width="17.5703125" style="316" customWidth="1"/>
    <col min="15366" max="15616" width="9.140625" style="316"/>
    <col min="15617" max="15617" width="5.85546875" style="316" customWidth="1"/>
    <col min="15618" max="15618" width="40.5703125" style="316" customWidth="1"/>
    <col min="15619" max="15619" width="13.85546875" style="316" customWidth="1"/>
    <col min="15620" max="15620" width="15" style="316" customWidth="1"/>
    <col min="15621" max="15621" width="17.5703125" style="316" customWidth="1"/>
    <col min="15622" max="15872" width="9.140625" style="316"/>
    <col min="15873" max="15873" width="5.85546875" style="316" customWidth="1"/>
    <col min="15874" max="15874" width="40.5703125" style="316" customWidth="1"/>
    <col min="15875" max="15875" width="13.85546875" style="316" customWidth="1"/>
    <col min="15876" max="15876" width="15" style="316" customWidth="1"/>
    <col min="15877" max="15877" width="17.5703125" style="316" customWidth="1"/>
    <col min="15878" max="16128" width="9.140625" style="316"/>
    <col min="16129" max="16129" width="5.85546875" style="316" customWidth="1"/>
    <col min="16130" max="16130" width="40.5703125" style="316" customWidth="1"/>
    <col min="16131" max="16131" width="13.85546875" style="316" customWidth="1"/>
    <col min="16132" max="16132" width="15" style="316" customWidth="1"/>
    <col min="16133" max="16133" width="17.5703125" style="316" customWidth="1"/>
    <col min="16134" max="16384" width="9.140625" style="316"/>
  </cols>
  <sheetData>
    <row r="1" spans="1:6" s="414" customFormat="1" ht="19.5" customHeight="1">
      <c r="A1" s="412" t="s">
        <v>464</v>
      </c>
      <c r="B1" s="413"/>
    </row>
    <row r="2" spans="1:6" s="415" customFormat="1" ht="33.75" customHeight="1">
      <c r="A2" s="935" t="s">
        <v>465</v>
      </c>
      <c r="B2" s="936"/>
      <c r="C2" s="936"/>
      <c r="D2" s="936"/>
      <c r="E2" s="936"/>
    </row>
    <row r="3" spans="1:6" s="415" customFormat="1" ht="27" customHeight="1">
      <c r="A3" s="937" t="s">
        <v>1022</v>
      </c>
      <c r="B3" s="937"/>
      <c r="C3" s="937"/>
      <c r="D3" s="937"/>
      <c r="E3" s="937"/>
    </row>
    <row r="4" spans="1:6" ht="15.75" thickBot="1"/>
    <row r="5" spans="1:6" ht="61.5" customHeight="1" thickTop="1">
      <c r="A5" s="418" t="s">
        <v>466</v>
      </c>
      <c r="B5" s="419" t="s">
        <v>467</v>
      </c>
      <c r="C5" s="419" t="s">
        <v>468</v>
      </c>
      <c r="D5" s="419" t="s">
        <v>469</v>
      </c>
      <c r="E5" s="420" t="s">
        <v>10</v>
      </c>
    </row>
    <row r="6" spans="1:6" ht="31.5" customHeight="1">
      <c r="A6" s="421" t="s">
        <v>13</v>
      </c>
      <c r="B6" s="422" t="s">
        <v>470</v>
      </c>
      <c r="C6" s="423">
        <v>94</v>
      </c>
      <c r="D6" s="423">
        <v>94</v>
      </c>
      <c r="E6" s="424"/>
    </row>
    <row r="7" spans="1:6" ht="29.25" customHeight="1">
      <c r="A7" s="425">
        <v>1</v>
      </c>
      <c r="B7" s="426" t="s">
        <v>471</v>
      </c>
      <c r="C7" s="440">
        <f>'NTM năm 2023'!C5</f>
        <v>94</v>
      </c>
      <c r="D7" s="427">
        <v>94</v>
      </c>
      <c r="E7" s="428"/>
      <c r="F7" s="441"/>
    </row>
    <row r="8" spans="1:6" ht="24.75" customHeight="1">
      <c r="A8" s="425">
        <v>2</v>
      </c>
      <c r="B8" s="426" t="s">
        <v>472</v>
      </c>
      <c r="C8" s="440">
        <f>'NTM năm 2023'!D5</f>
        <v>73</v>
      </c>
      <c r="D8" s="427">
        <v>77</v>
      </c>
      <c r="E8" s="429"/>
      <c r="F8" s="441"/>
    </row>
    <row r="9" spans="1:6" ht="24.75" customHeight="1">
      <c r="A9" s="425">
        <v>3</v>
      </c>
      <c r="B9" s="426" t="s">
        <v>473</v>
      </c>
      <c r="C9" s="440">
        <f>'NTM năm 2023'!E5</f>
        <v>93</v>
      </c>
      <c r="D9" s="427">
        <v>93</v>
      </c>
      <c r="E9" s="429"/>
      <c r="F9" s="441"/>
    </row>
    <row r="10" spans="1:6" ht="24.75" customHeight="1">
      <c r="A10" s="430">
        <v>4</v>
      </c>
      <c r="B10" s="426" t="s">
        <v>474</v>
      </c>
      <c r="C10" s="440">
        <f>'NTM năm 2023'!F5</f>
        <v>88</v>
      </c>
      <c r="D10" s="431">
        <v>91</v>
      </c>
      <c r="E10" s="432"/>
      <c r="F10" s="441"/>
    </row>
    <row r="11" spans="1:6" ht="24.75" customHeight="1">
      <c r="A11" s="430">
        <v>5</v>
      </c>
      <c r="B11" s="426" t="s">
        <v>475</v>
      </c>
      <c r="C11" s="440">
        <f>'NTM năm 2023'!G5</f>
        <v>64</v>
      </c>
      <c r="D11" s="431">
        <v>67</v>
      </c>
      <c r="E11" s="432"/>
      <c r="F11" s="441"/>
    </row>
    <row r="12" spans="1:6" ht="24.75" customHeight="1">
      <c r="A12" s="430">
        <v>6</v>
      </c>
      <c r="B12" s="426" t="s">
        <v>476</v>
      </c>
      <c r="C12" s="440">
        <f>'NTM năm 2023'!H5</f>
        <v>57</v>
      </c>
      <c r="D12" s="431">
        <v>66</v>
      </c>
      <c r="E12" s="432"/>
      <c r="F12" s="441"/>
    </row>
    <row r="13" spans="1:6" ht="24.75" customHeight="1">
      <c r="A13" s="430">
        <v>7</v>
      </c>
      <c r="B13" s="426" t="s">
        <v>477</v>
      </c>
      <c r="C13" s="440">
        <f>'NTM năm 2023'!I5</f>
        <v>91</v>
      </c>
      <c r="D13" s="431">
        <v>92</v>
      </c>
      <c r="E13" s="432"/>
      <c r="F13" s="441"/>
    </row>
    <row r="14" spans="1:6" ht="24.75" customHeight="1">
      <c r="A14" s="430">
        <v>8</v>
      </c>
      <c r="B14" s="426" t="s">
        <v>478</v>
      </c>
      <c r="C14" s="440">
        <f>'NTM năm 2023'!J5</f>
        <v>90</v>
      </c>
      <c r="D14" s="431">
        <v>94</v>
      </c>
      <c r="E14" s="432"/>
      <c r="F14" s="441"/>
    </row>
    <row r="15" spans="1:6" ht="24.75" customHeight="1">
      <c r="A15" s="430">
        <v>9</v>
      </c>
      <c r="B15" s="426" t="s">
        <v>479</v>
      </c>
      <c r="C15" s="440">
        <f>'NTM năm 2023'!K5</f>
        <v>56</v>
      </c>
      <c r="D15" s="431">
        <v>70</v>
      </c>
      <c r="E15" s="432"/>
      <c r="F15" s="441"/>
    </row>
    <row r="16" spans="1:6" ht="24.75" customHeight="1">
      <c r="A16" s="430">
        <v>10</v>
      </c>
      <c r="B16" s="426" t="s">
        <v>480</v>
      </c>
      <c r="C16" s="440">
        <f>'NTM năm 2023'!L5</f>
        <v>41</v>
      </c>
      <c r="D16" s="431">
        <v>46</v>
      </c>
      <c r="E16" s="432"/>
      <c r="F16" s="441"/>
    </row>
    <row r="17" spans="1:6" ht="24.75" customHeight="1">
      <c r="A17" s="430">
        <v>11</v>
      </c>
      <c r="B17" s="426" t="s">
        <v>481</v>
      </c>
      <c r="C17" s="440">
        <f>'NTM năm 2023'!M5</f>
        <v>39</v>
      </c>
      <c r="D17" s="431">
        <v>45</v>
      </c>
      <c r="E17" s="432"/>
      <c r="F17" s="441"/>
    </row>
    <row r="18" spans="1:6" ht="24.75" customHeight="1">
      <c r="A18" s="430">
        <v>12</v>
      </c>
      <c r="B18" s="426" t="s">
        <v>482</v>
      </c>
      <c r="C18" s="440">
        <f>'NTM năm 2023'!N5</f>
        <v>79</v>
      </c>
      <c r="D18" s="431">
        <v>92</v>
      </c>
      <c r="E18" s="432"/>
      <c r="F18" s="441"/>
    </row>
    <row r="19" spans="1:6" ht="30.75" customHeight="1">
      <c r="A19" s="430">
        <v>13</v>
      </c>
      <c r="B19" s="426" t="s">
        <v>483</v>
      </c>
      <c r="C19" s="440">
        <f>'NTM năm 2023'!O5</f>
        <v>39</v>
      </c>
      <c r="D19" s="431">
        <v>56</v>
      </c>
      <c r="E19" s="432"/>
      <c r="F19" s="441"/>
    </row>
    <row r="20" spans="1:6" ht="24.75" customHeight="1">
      <c r="A20" s="430">
        <v>14</v>
      </c>
      <c r="B20" s="426" t="s">
        <v>484</v>
      </c>
      <c r="C20" s="440">
        <f>'NTM năm 2023'!P5</f>
        <v>63</v>
      </c>
      <c r="D20" s="431">
        <v>78</v>
      </c>
      <c r="E20" s="432"/>
      <c r="F20" s="441"/>
    </row>
    <row r="21" spans="1:6" ht="24.75" customHeight="1">
      <c r="A21" s="430">
        <v>15</v>
      </c>
      <c r="B21" s="426" t="s">
        <v>485</v>
      </c>
      <c r="C21" s="440">
        <f>'NTM năm 2023'!Q5</f>
        <v>71</v>
      </c>
      <c r="D21" s="431">
        <v>82</v>
      </c>
      <c r="E21" s="432"/>
      <c r="F21" s="441"/>
    </row>
    <row r="22" spans="1:6" ht="24.75" customHeight="1">
      <c r="A22" s="430">
        <v>16</v>
      </c>
      <c r="B22" s="426" t="s">
        <v>486</v>
      </c>
      <c r="C22" s="440">
        <f>'NTM năm 2023'!R5</f>
        <v>85</v>
      </c>
      <c r="D22" s="431">
        <v>86</v>
      </c>
      <c r="E22" s="432"/>
      <c r="F22" s="441"/>
    </row>
    <row r="23" spans="1:6" ht="24.75" customHeight="1">
      <c r="A23" s="430">
        <v>17</v>
      </c>
      <c r="B23" s="426" t="s">
        <v>487</v>
      </c>
      <c r="C23" s="440">
        <f>'NTM năm 2023'!S5</f>
        <v>40</v>
      </c>
      <c r="D23" s="431">
        <v>47</v>
      </c>
      <c r="E23" s="432"/>
      <c r="F23" s="441"/>
    </row>
    <row r="24" spans="1:6" ht="24.75" customHeight="1">
      <c r="A24" s="430">
        <v>18</v>
      </c>
      <c r="B24" s="426" t="s">
        <v>488</v>
      </c>
      <c r="C24" s="440">
        <f>'NTM năm 2023'!T5</f>
        <v>82</v>
      </c>
      <c r="D24" s="431">
        <v>84</v>
      </c>
      <c r="E24" s="432"/>
      <c r="F24" s="441"/>
    </row>
    <row r="25" spans="1:6" ht="24.75" customHeight="1">
      <c r="A25" s="430">
        <v>19</v>
      </c>
      <c r="B25" s="426" t="s">
        <v>489</v>
      </c>
      <c r="C25" s="440">
        <f>'NTM năm 2023'!U5</f>
        <v>39</v>
      </c>
      <c r="D25" s="431">
        <v>93</v>
      </c>
      <c r="E25" s="432"/>
      <c r="F25" s="441"/>
    </row>
    <row r="26" spans="1:6" ht="31.5" customHeight="1">
      <c r="A26" s="421" t="s">
        <v>28</v>
      </c>
      <c r="B26" s="422" t="s">
        <v>490</v>
      </c>
      <c r="C26" s="423">
        <v>4</v>
      </c>
      <c r="D26" s="423">
        <v>4</v>
      </c>
      <c r="E26" s="424"/>
    </row>
    <row r="27" spans="1:6" ht="24.75" customHeight="1">
      <c r="A27" s="425">
        <v>1</v>
      </c>
      <c r="B27" s="426" t="s">
        <v>471</v>
      </c>
      <c r="C27" s="431">
        <f>0+0+0+0</f>
        <v>0</v>
      </c>
      <c r="D27" s="431">
        <v>4</v>
      </c>
      <c r="E27" s="433"/>
    </row>
    <row r="28" spans="1:6" ht="24.75" customHeight="1">
      <c r="A28" s="425">
        <v>2</v>
      </c>
      <c r="B28" s="426" t="s">
        <v>472</v>
      </c>
      <c r="C28" s="431">
        <f>1+0+0+0</f>
        <v>1</v>
      </c>
      <c r="D28" s="431">
        <v>4</v>
      </c>
      <c r="E28" s="433"/>
    </row>
    <row r="29" spans="1:6" ht="24.75" customHeight="1">
      <c r="A29" s="425">
        <v>3</v>
      </c>
      <c r="B29" s="426" t="s">
        <v>491</v>
      </c>
      <c r="C29" s="431">
        <v>4</v>
      </c>
      <c r="D29" s="431">
        <v>4</v>
      </c>
      <c r="E29" s="433"/>
    </row>
    <row r="30" spans="1:6" ht="24.75" customHeight="1">
      <c r="A30" s="425">
        <v>4</v>
      </c>
      <c r="B30" s="426" t="s">
        <v>474</v>
      </c>
      <c r="C30" s="431">
        <v>4</v>
      </c>
      <c r="D30" s="431">
        <v>4</v>
      </c>
      <c r="E30" s="433"/>
    </row>
    <row r="31" spans="1:6" ht="24.75" customHeight="1">
      <c r="A31" s="425">
        <v>5</v>
      </c>
      <c r="B31" s="426" t="s">
        <v>492</v>
      </c>
      <c r="C31" s="431">
        <v>1</v>
      </c>
      <c r="D31" s="431">
        <v>4</v>
      </c>
      <c r="E31" s="433"/>
    </row>
    <row r="32" spans="1:6" ht="24.75" customHeight="1">
      <c r="A32" s="425">
        <v>6</v>
      </c>
      <c r="B32" s="426" t="s">
        <v>493</v>
      </c>
      <c r="C32" s="431">
        <v>1</v>
      </c>
      <c r="D32" s="431">
        <v>3</v>
      </c>
      <c r="E32" s="433"/>
    </row>
    <row r="33" spans="1:5" ht="24.75" customHeight="1">
      <c r="A33" s="425">
        <v>7</v>
      </c>
      <c r="B33" s="426" t="s">
        <v>477</v>
      </c>
      <c r="C33" s="431">
        <f>1+1+1+1</f>
        <v>4</v>
      </c>
      <c r="D33" s="431">
        <v>4</v>
      </c>
      <c r="E33" s="433"/>
    </row>
    <row r="34" spans="1:5" ht="24.75" customHeight="1">
      <c r="A34" s="425">
        <v>8</v>
      </c>
      <c r="B34" s="426" t="s">
        <v>478</v>
      </c>
      <c r="C34" s="431">
        <v>4</v>
      </c>
      <c r="D34" s="431">
        <v>4</v>
      </c>
      <c r="E34" s="433"/>
    </row>
    <row r="35" spans="1:5" ht="24.75" customHeight="1">
      <c r="A35" s="425">
        <v>9</v>
      </c>
      <c r="B35" s="426" t="s">
        <v>479</v>
      </c>
      <c r="C35" s="431">
        <v>4</v>
      </c>
      <c r="D35" s="431">
        <v>4</v>
      </c>
      <c r="E35" s="433"/>
    </row>
    <row r="36" spans="1:5" ht="24.75" customHeight="1">
      <c r="A36" s="425">
        <v>10</v>
      </c>
      <c r="B36" s="426" t="s">
        <v>480</v>
      </c>
      <c r="C36" s="431">
        <v>1</v>
      </c>
      <c r="D36" s="431">
        <v>3</v>
      </c>
      <c r="E36" s="433"/>
    </row>
    <row r="37" spans="1:5" ht="24.75" customHeight="1">
      <c r="A37" s="425">
        <v>11</v>
      </c>
      <c r="B37" s="426" t="s">
        <v>481</v>
      </c>
      <c r="C37" s="431">
        <v>1</v>
      </c>
      <c r="D37" s="431">
        <v>3</v>
      </c>
      <c r="E37" s="433"/>
    </row>
    <row r="38" spans="1:5" ht="24.75" customHeight="1">
      <c r="A38" s="425">
        <v>12</v>
      </c>
      <c r="B38" s="426" t="s">
        <v>482</v>
      </c>
      <c r="C38" s="431">
        <f>1+1+0+1</f>
        <v>3</v>
      </c>
      <c r="D38" s="431">
        <v>4</v>
      </c>
      <c r="E38" s="433"/>
    </row>
    <row r="39" spans="1:5" ht="28.5" customHeight="1">
      <c r="A39" s="425">
        <v>13</v>
      </c>
      <c r="B39" s="426" t="s">
        <v>494</v>
      </c>
      <c r="C39" s="431">
        <v>2</v>
      </c>
      <c r="D39" s="431">
        <v>4</v>
      </c>
      <c r="E39" s="433"/>
    </row>
    <row r="40" spans="1:5" ht="24.75" customHeight="1">
      <c r="A40" s="425">
        <v>14</v>
      </c>
      <c r="B40" s="426" t="s">
        <v>485</v>
      </c>
      <c r="C40" s="431">
        <v>2</v>
      </c>
      <c r="D40" s="431">
        <v>4</v>
      </c>
      <c r="E40" s="433"/>
    </row>
    <row r="41" spans="1:5" ht="24.75" customHeight="1">
      <c r="A41" s="425">
        <v>15</v>
      </c>
      <c r="B41" s="426" t="s">
        <v>495</v>
      </c>
      <c r="C41" s="431">
        <f>1+1+1+1</f>
        <v>4</v>
      </c>
      <c r="D41" s="431">
        <v>4</v>
      </c>
      <c r="E41" s="433"/>
    </row>
    <row r="42" spans="1:5" ht="24.75" customHeight="1">
      <c r="A42" s="425">
        <v>16</v>
      </c>
      <c r="B42" s="426" t="s">
        <v>496</v>
      </c>
      <c r="C42" s="431">
        <v>4</v>
      </c>
      <c r="D42" s="431">
        <v>4</v>
      </c>
      <c r="E42" s="433"/>
    </row>
    <row r="43" spans="1:5" ht="24.75" customHeight="1">
      <c r="A43" s="425">
        <v>17</v>
      </c>
      <c r="B43" s="426" t="s">
        <v>497</v>
      </c>
      <c r="C43" s="431">
        <f>1+0+1+0</f>
        <v>2</v>
      </c>
      <c r="D43" s="431">
        <v>4</v>
      </c>
      <c r="E43" s="433"/>
    </row>
    <row r="44" spans="1:5" ht="24.75" customHeight="1">
      <c r="A44" s="425">
        <v>18</v>
      </c>
      <c r="B44" s="426" t="s">
        <v>498</v>
      </c>
      <c r="C44" s="431">
        <v>2</v>
      </c>
      <c r="D44" s="431">
        <v>4</v>
      </c>
      <c r="E44" s="433"/>
    </row>
    <row r="45" spans="1:5" ht="24.75" customHeight="1">
      <c r="A45" s="425">
        <v>19</v>
      </c>
      <c r="B45" s="426" t="s">
        <v>489</v>
      </c>
      <c r="C45" s="431">
        <v>1</v>
      </c>
      <c r="D45" s="431">
        <v>4</v>
      </c>
      <c r="E45" s="433"/>
    </row>
    <row r="46" spans="1:5" ht="31.5" customHeight="1">
      <c r="A46" s="421" t="s">
        <v>93</v>
      </c>
      <c r="B46" s="422" t="s">
        <v>499</v>
      </c>
      <c r="C46" s="423">
        <v>3</v>
      </c>
      <c r="D46" s="423">
        <v>3</v>
      </c>
      <c r="E46" s="424"/>
    </row>
    <row r="47" spans="1:5" ht="24.75" customHeight="1">
      <c r="A47" s="425">
        <v>1</v>
      </c>
      <c r="B47" s="426" t="s">
        <v>471</v>
      </c>
      <c r="C47" s="434">
        <v>1</v>
      </c>
      <c r="D47" s="434">
        <v>2</v>
      </c>
      <c r="E47" s="432"/>
    </row>
    <row r="48" spans="1:5" ht="24.75" customHeight="1">
      <c r="A48" s="425">
        <v>2</v>
      </c>
      <c r="B48" s="426" t="s">
        <v>472</v>
      </c>
      <c r="C48" s="434">
        <v>0</v>
      </c>
      <c r="D48" s="434">
        <v>0</v>
      </c>
      <c r="E48" s="432"/>
    </row>
    <row r="49" spans="1:5" ht="24.75" customHeight="1">
      <c r="A49" s="425">
        <v>3</v>
      </c>
      <c r="B49" s="426" t="s">
        <v>491</v>
      </c>
      <c r="C49" s="434">
        <v>3</v>
      </c>
      <c r="D49" s="434">
        <v>3</v>
      </c>
      <c r="E49" s="432"/>
    </row>
    <row r="50" spans="1:5" ht="24.75" customHeight="1">
      <c r="A50" s="425">
        <v>4</v>
      </c>
      <c r="B50" s="426" t="s">
        <v>474</v>
      </c>
      <c r="C50" s="434">
        <v>3</v>
      </c>
      <c r="D50" s="434">
        <v>3</v>
      </c>
      <c r="E50" s="432"/>
    </row>
    <row r="51" spans="1:5" ht="24.75" customHeight="1">
      <c r="A51" s="425">
        <v>5</v>
      </c>
      <c r="B51" s="426" t="s">
        <v>500</v>
      </c>
      <c r="C51" s="434">
        <v>1</v>
      </c>
      <c r="D51" s="434">
        <v>2</v>
      </c>
      <c r="E51" s="432"/>
    </row>
    <row r="52" spans="1:5" ht="24.75" customHeight="1">
      <c r="A52" s="425">
        <v>6</v>
      </c>
      <c r="B52" s="426" t="s">
        <v>501</v>
      </c>
      <c r="C52" s="434">
        <v>1</v>
      </c>
      <c r="D52" s="434">
        <v>2</v>
      </c>
      <c r="E52" s="432"/>
    </row>
    <row r="53" spans="1:5" ht="24.75" customHeight="1">
      <c r="A53" s="425">
        <v>7</v>
      </c>
      <c r="B53" s="435" t="s">
        <v>497</v>
      </c>
      <c r="C53" s="434">
        <v>0</v>
      </c>
      <c r="D53" s="434">
        <v>0</v>
      </c>
      <c r="E53" s="432"/>
    </row>
    <row r="54" spans="1:5" ht="24.75" customHeight="1">
      <c r="A54" s="425">
        <v>8</v>
      </c>
      <c r="B54" s="426" t="s">
        <v>498</v>
      </c>
      <c r="C54" s="434">
        <v>1</v>
      </c>
      <c r="D54" s="434">
        <v>2</v>
      </c>
      <c r="E54" s="432"/>
    </row>
    <row r="55" spans="1:5" ht="36" customHeight="1">
      <c r="A55" s="425">
        <v>9</v>
      </c>
      <c r="B55" s="731" t="s">
        <v>502</v>
      </c>
      <c r="C55" s="732">
        <v>3</v>
      </c>
      <c r="D55" s="732">
        <v>3</v>
      </c>
      <c r="E55" s="432"/>
    </row>
    <row r="56" spans="1:5" ht="24.75" customHeight="1">
      <c r="A56" s="733" t="s">
        <v>182</v>
      </c>
      <c r="B56" s="734" t="s">
        <v>880</v>
      </c>
      <c r="C56" s="783">
        <f>SUM(C57:C71)/114</f>
        <v>9.1666666666666661</v>
      </c>
      <c r="D56" s="783">
        <f>SUM(D57:D71)/114</f>
        <v>11.342105263157896</v>
      </c>
      <c r="E56" s="730"/>
    </row>
    <row r="57" spans="1:5" ht="24.75" customHeight="1">
      <c r="A57" s="726">
        <v>1</v>
      </c>
      <c r="B57" s="727" t="s">
        <v>881</v>
      </c>
      <c r="C57" s="728">
        <v>99</v>
      </c>
      <c r="D57" s="728">
        <v>114</v>
      </c>
      <c r="E57" s="729"/>
    </row>
    <row r="58" spans="1:5" ht="24.75" customHeight="1">
      <c r="A58" s="726">
        <v>2</v>
      </c>
      <c r="B58" s="727" t="s">
        <v>472</v>
      </c>
      <c r="C58" s="728">
        <v>71</v>
      </c>
      <c r="D58" s="728">
        <v>77</v>
      </c>
      <c r="E58" s="729"/>
    </row>
    <row r="59" spans="1:5" ht="24.75" customHeight="1">
      <c r="A59" s="726">
        <v>3</v>
      </c>
      <c r="B59" s="727" t="s">
        <v>882</v>
      </c>
      <c r="C59" s="728">
        <v>105</v>
      </c>
      <c r="D59" s="728">
        <v>111</v>
      </c>
      <c r="E59" s="729"/>
    </row>
    <row r="60" spans="1:5" ht="24.75" customHeight="1">
      <c r="A60" s="726">
        <v>4</v>
      </c>
      <c r="B60" s="727" t="s">
        <v>883</v>
      </c>
      <c r="C60" s="728">
        <v>81</v>
      </c>
      <c r="D60" s="728">
        <v>90</v>
      </c>
      <c r="E60" s="729"/>
    </row>
    <row r="61" spans="1:5" ht="24.75" customHeight="1">
      <c r="A61" s="726">
        <v>5</v>
      </c>
      <c r="B61" s="727" t="s">
        <v>474</v>
      </c>
      <c r="C61" s="728">
        <v>110</v>
      </c>
      <c r="D61" s="728">
        <v>114</v>
      </c>
      <c r="E61" s="729"/>
    </row>
    <row r="62" spans="1:5" ht="34.5" customHeight="1">
      <c r="A62" s="726">
        <v>6</v>
      </c>
      <c r="B62" s="727" t="s">
        <v>884</v>
      </c>
      <c r="C62" s="728">
        <v>84</v>
      </c>
      <c r="D62" s="728">
        <v>91</v>
      </c>
      <c r="E62" s="729"/>
    </row>
    <row r="63" spans="1:5" ht="24.75" customHeight="1">
      <c r="A63" s="726">
        <v>7</v>
      </c>
      <c r="B63" s="727" t="s">
        <v>479</v>
      </c>
      <c r="C63" s="728">
        <v>65</v>
      </c>
      <c r="D63" s="728">
        <v>75</v>
      </c>
      <c r="E63" s="729"/>
    </row>
    <row r="64" spans="1:5" ht="24.75" customHeight="1">
      <c r="A64" s="726">
        <v>8</v>
      </c>
      <c r="B64" s="727" t="s">
        <v>885</v>
      </c>
      <c r="C64" s="728">
        <v>25</v>
      </c>
      <c r="D64" s="728">
        <v>47</v>
      </c>
      <c r="E64" s="729"/>
    </row>
    <row r="65" spans="1:5" ht="24.75" customHeight="1">
      <c r="A65" s="726">
        <v>9</v>
      </c>
      <c r="B65" s="727" t="s">
        <v>481</v>
      </c>
      <c r="C65" s="728">
        <v>0</v>
      </c>
      <c r="D65" s="728">
        <v>48</v>
      </c>
      <c r="E65" s="729"/>
    </row>
    <row r="66" spans="1:5" ht="24.75" customHeight="1">
      <c r="A66" s="726">
        <v>10</v>
      </c>
      <c r="B66" s="727" t="s">
        <v>886</v>
      </c>
      <c r="C66" s="728">
        <v>56</v>
      </c>
      <c r="D66" s="728">
        <v>78</v>
      </c>
      <c r="E66" s="729"/>
    </row>
    <row r="67" spans="1:5" ht="24.75" customHeight="1">
      <c r="A67" s="726">
        <v>11</v>
      </c>
      <c r="B67" s="727" t="s">
        <v>887</v>
      </c>
      <c r="C67" s="728">
        <v>72</v>
      </c>
      <c r="D67" s="728">
        <v>82</v>
      </c>
      <c r="E67" s="729"/>
    </row>
    <row r="68" spans="1:5" ht="24.75" customHeight="1">
      <c r="A68" s="726">
        <v>12</v>
      </c>
      <c r="B68" s="727" t="s">
        <v>485</v>
      </c>
      <c r="C68" s="728">
        <v>67</v>
      </c>
      <c r="D68" s="728">
        <v>90</v>
      </c>
      <c r="E68" s="729"/>
    </row>
    <row r="69" spans="1:5" ht="24.75" customHeight="1">
      <c r="A69" s="726">
        <v>13</v>
      </c>
      <c r="B69" s="727" t="s">
        <v>888</v>
      </c>
      <c r="C69" s="728">
        <v>5</v>
      </c>
      <c r="D69" s="728">
        <v>49</v>
      </c>
      <c r="E69" s="729"/>
    </row>
    <row r="70" spans="1:5" ht="24.75" customHeight="1">
      <c r="A70" s="726">
        <v>14</v>
      </c>
      <c r="B70" s="727" t="s">
        <v>889</v>
      </c>
      <c r="C70" s="728">
        <v>101</v>
      </c>
      <c r="D70" s="728">
        <v>113</v>
      </c>
      <c r="E70" s="729"/>
    </row>
    <row r="71" spans="1:5" ht="24.75" customHeight="1" thickBot="1">
      <c r="A71" s="436">
        <v>15</v>
      </c>
      <c r="B71" s="437" t="s">
        <v>890</v>
      </c>
      <c r="C71" s="438">
        <v>104</v>
      </c>
      <c r="D71" s="438">
        <v>114</v>
      </c>
      <c r="E71" s="439"/>
    </row>
    <row r="72" spans="1:5" ht="15.75" thickTop="1"/>
  </sheetData>
  <mergeCells count="2">
    <mergeCell ref="A2:E2"/>
    <mergeCell ref="A3:E3"/>
  </mergeCells>
  <printOptions horizontalCentered="1"/>
  <pageMargins left="0.2" right="0.2" top="0.25" bottom="0.25" header="0.3" footer="0.3"/>
  <pageSetup paperSize="9" orientation="portrait" verticalDpi="0"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
  <sheetViews>
    <sheetView workbookViewId="0">
      <selection activeCell="J13" sqref="J13"/>
    </sheetView>
  </sheetViews>
  <sheetFormatPr defaultRowHeight="14.25"/>
  <cols>
    <col min="1" max="1" width="5.85546875" style="444" customWidth="1"/>
    <col min="2" max="2" width="24" style="444" customWidth="1"/>
    <col min="3" max="3" width="11.7109375" style="444" customWidth="1"/>
    <col min="4" max="4" width="8.7109375" style="444" customWidth="1"/>
    <col min="5" max="5" width="9.140625" style="444" customWidth="1"/>
    <col min="6" max="6" width="7.85546875" style="444" customWidth="1"/>
    <col min="7" max="7" width="9.140625" style="444" customWidth="1"/>
    <col min="8" max="8" width="9.5703125" style="444" customWidth="1"/>
    <col min="9" max="10" width="8.140625" style="444" customWidth="1"/>
    <col min="11" max="11" width="8.5703125" style="444" customWidth="1"/>
    <col min="12" max="12" width="11.7109375" style="445" customWidth="1"/>
    <col min="13" max="13" width="8.7109375" style="445" customWidth="1"/>
    <col min="14" max="14" width="10" style="445" customWidth="1"/>
    <col min="15" max="16" width="8.7109375" style="445" customWidth="1"/>
    <col min="17" max="17" width="9" style="445" customWidth="1"/>
    <col min="18" max="18" width="8.28515625" style="445" customWidth="1"/>
    <col min="19" max="19" width="8" style="445" customWidth="1"/>
    <col min="20" max="20" width="9" style="445" customWidth="1"/>
    <col min="21" max="21" width="9.140625" style="444" customWidth="1"/>
    <col min="22" max="268" width="9.140625" style="444"/>
    <col min="269" max="269" width="8.140625" style="444" customWidth="1"/>
    <col min="270" max="270" width="50.28515625" style="444" customWidth="1"/>
    <col min="271" max="271" width="0" style="444" hidden="1" customWidth="1"/>
    <col min="272" max="272" width="22.85546875" style="444" customWidth="1"/>
    <col min="273" max="273" width="25" style="444" customWidth="1"/>
    <col min="274" max="274" width="21.5703125" style="444" customWidth="1"/>
    <col min="275" max="275" width="0" style="444" hidden="1" customWidth="1"/>
    <col min="276" max="276" width="9.85546875" style="444" bestFit="1" customWidth="1"/>
    <col min="277" max="524" width="9.140625" style="444"/>
    <col min="525" max="525" width="8.140625" style="444" customWidth="1"/>
    <col min="526" max="526" width="50.28515625" style="444" customWidth="1"/>
    <col min="527" max="527" width="0" style="444" hidden="1" customWidth="1"/>
    <col min="528" max="528" width="22.85546875" style="444" customWidth="1"/>
    <col min="529" max="529" width="25" style="444" customWidth="1"/>
    <col min="530" max="530" width="21.5703125" style="444" customWidth="1"/>
    <col min="531" max="531" width="0" style="444" hidden="1" customWidth="1"/>
    <col min="532" max="532" width="9.85546875" style="444" bestFit="1" customWidth="1"/>
    <col min="533" max="780" width="9.140625" style="444"/>
    <col min="781" max="781" width="8.140625" style="444" customWidth="1"/>
    <col min="782" max="782" width="50.28515625" style="444" customWidth="1"/>
    <col min="783" max="783" width="0" style="444" hidden="1" customWidth="1"/>
    <col min="784" max="784" width="22.85546875" style="444" customWidth="1"/>
    <col min="785" max="785" width="25" style="444" customWidth="1"/>
    <col min="786" max="786" width="21.5703125" style="444" customWidth="1"/>
    <col min="787" max="787" width="0" style="444" hidden="1" customWidth="1"/>
    <col min="788" max="788" width="9.85546875" style="444" bestFit="1" customWidth="1"/>
    <col min="789" max="1036" width="9.140625" style="444"/>
    <col min="1037" max="1037" width="8.140625" style="444" customWidth="1"/>
    <col min="1038" max="1038" width="50.28515625" style="444" customWidth="1"/>
    <col min="1039" max="1039" width="0" style="444" hidden="1" customWidth="1"/>
    <col min="1040" max="1040" width="22.85546875" style="444" customWidth="1"/>
    <col min="1041" max="1041" width="25" style="444" customWidth="1"/>
    <col min="1042" max="1042" width="21.5703125" style="444" customWidth="1"/>
    <col min="1043" max="1043" width="0" style="444" hidden="1" customWidth="1"/>
    <col min="1044" max="1044" width="9.85546875" style="444" bestFit="1" customWidth="1"/>
    <col min="1045" max="1292" width="9.140625" style="444"/>
    <col min="1293" max="1293" width="8.140625" style="444" customWidth="1"/>
    <col min="1294" max="1294" width="50.28515625" style="444" customWidth="1"/>
    <col min="1295" max="1295" width="0" style="444" hidden="1" customWidth="1"/>
    <col min="1296" max="1296" width="22.85546875" style="444" customWidth="1"/>
    <col min="1297" max="1297" width="25" style="444" customWidth="1"/>
    <col min="1298" max="1298" width="21.5703125" style="444" customWidth="1"/>
    <col min="1299" max="1299" width="0" style="444" hidden="1" customWidth="1"/>
    <col min="1300" max="1300" width="9.85546875" style="444" bestFit="1" customWidth="1"/>
    <col min="1301" max="1548" width="9.140625" style="444"/>
    <col min="1549" max="1549" width="8.140625" style="444" customWidth="1"/>
    <col min="1550" max="1550" width="50.28515625" style="444" customWidth="1"/>
    <col min="1551" max="1551" width="0" style="444" hidden="1" customWidth="1"/>
    <col min="1552" max="1552" width="22.85546875" style="444" customWidth="1"/>
    <col min="1553" max="1553" width="25" style="444" customWidth="1"/>
    <col min="1554" max="1554" width="21.5703125" style="444" customWidth="1"/>
    <col min="1555" max="1555" width="0" style="444" hidden="1" customWidth="1"/>
    <col min="1556" max="1556" width="9.85546875" style="444" bestFit="1" customWidth="1"/>
    <col min="1557" max="1804" width="9.140625" style="444"/>
    <col min="1805" max="1805" width="8.140625" style="444" customWidth="1"/>
    <col min="1806" max="1806" width="50.28515625" style="444" customWidth="1"/>
    <col min="1807" max="1807" width="0" style="444" hidden="1" customWidth="1"/>
    <col min="1808" max="1808" width="22.85546875" style="444" customWidth="1"/>
    <col min="1809" max="1809" width="25" style="444" customWidth="1"/>
    <col min="1810" max="1810" width="21.5703125" style="444" customWidth="1"/>
    <col min="1811" max="1811" width="0" style="444" hidden="1" customWidth="1"/>
    <col min="1812" max="1812" width="9.85546875" style="444" bestFit="1" customWidth="1"/>
    <col min="1813" max="2060" width="9.140625" style="444"/>
    <col min="2061" max="2061" width="8.140625" style="444" customWidth="1"/>
    <col min="2062" max="2062" width="50.28515625" style="444" customWidth="1"/>
    <col min="2063" max="2063" width="0" style="444" hidden="1" customWidth="1"/>
    <col min="2064" max="2064" width="22.85546875" style="444" customWidth="1"/>
    <col min="2065" max="2065" width="25" style="444" customWidth="1"/>
    <col min="2066" max="2066" width="21.5703125" style="444" customWidth="1"/>
    <col min="2067" max="2067" width="0" style="444" hidden="1" customWidth="1"/>
    <col min="2068" max="2068" width="9.85546875" style="444" bestFit="1" customWidth="1"/>
    <col min="2069" max="2316" width="9.140625" style="444"/>
    <col min="2317" max="2317" width="8.140625" style="444" customWidth="1"/>
    <col min="2318" max="2318" width="50.28515625" style="444" customWidth="1"/>
    <col min="2319" max="2319" width="0" style="444" hidden="1" customWidth="1"/>
    <col min="2320" max="2320" width="22.85546875" style="444" customWidth="1"/>
    <col min="2321" max="2321" width="25" style="444" customWidth="1"/>
    <col min="2322" max="2322" width="21.5703125" style="444" customWidth="1"/>
    <col min="2323" max="2323" width="0" style="444" hidden="1" customWidth="1"/>
    <col min="2324" max="2324" width="9.85546875" style="444" bestFit="1" customWidth="1"/>
    <col min="2325" max="2572" width="9.140625" style="444"/>
    <col min="2573" max="2573" width="8.140625" style="444" customWidth="1"/>
    <col min="2574" max="2574" width="50.28515625" style="444" customWidth="1"/>
    <col min="2575" max="2575" width="0" style="444" hidden="1" customWidth="1"/>
    <col min="2576" max="2576" width="22.85546875" style="444" customWidth="1"/>
    <col min="2577" max="2577" width="25" style="444" customWidth="1"/>
    <col min="2578" max="2578" width="21.5703125" style="444" customWidth="1"/>
    <col min="2579" max="2579" width="0" style="444" hidden="1" customWidth="1"/>
    <col min="2580" max="2580" width="9.85546875" style="444" bestFit="1" customWidth="1"/>
    <col min="2581" max="2828" width="9.140625" style="444"/>
    <col min="2829" max="2829" width="8.140625" style="444" customWidth="1"/>
    <col min="2830" max="2830" width="50.28515625" style="444" customWidth="1"/>
    <col min="2831" max="2831" width="0" style="444" hidden="1" customWidth="1"/>
    <col min="2832" max="2832" width="22.85546875" style="444" customWidth="1"/>
    <col min="2833" max="2833" width="25" style="444" customWidth="1"/>
    <col min="2834" max="2834" width="21.5703125" style="444" customWidth="1"/>
    <col min="2835" max="2835" width="0" style="444" hidden="1" customWidth="1"/>
    <col min="2836" max="2836" width="9.85546875" style="444" bestFit="1" customWidth="1"/>
    <col min="2837" max="3084" width="9.140625" style="444"/>
    <col min="3085" max="3085" width="8.140625" style="444" customWidth="1"/>
    <col min="3086" max="3086" width="50.28515625" style="444" customWidth="1"/>
    <col min="3087" max="3087" width="0" style="444" hidden="1" customWidth="1"/>
    <col min="3088" max="3088" width="22.85546875" style="444" customWidth="1"/>
    <col min="3089" max="3089" width="25" style="444" customWidth="1"/>
    <col min="3090" max="3090" width="21.5703125" style="444" customWidth="1"/>
    <col min="3091" max="3091" width="0" style="444" hidden="1" customWidth="1"/>
    <col min="3092" max="3092" width="9.85546875" style="444" bestFit="1" customWidth="1"/>
    <col min="3093" max="3340" width="9.140625" style="444"/>
    <col min="3341" max="3341" width="8.140625" style="444" customWidth="1"/>
    <col min="3342" max="3342" width="50.28515625" style="444" customWidth="1"/>
    <col min="3343" max="3343" width="0" style="444" hidden="1" customWidth="1"/>
    <col min="3344" max="3344" width="22.85546875" style="444" customWidth="1"/>
    <col min="3345" max="3345" width="25" style="444" customWidth="1"/>
    <col min="3346" max="3346" width="21.5703125" style="444" customWidth="1"/>
    <col min="3347" max="3347" width="0" style="444" hidden="1" customWidth="1"/>
    <col min="3348" max="3348" width="9.85546875" style="444" bestFit="1" customWidth="1"/>
    <col min="3349" max="3596" width="9.140625" style="444"/>
    <col min="3597" max="3597" width="8.140625" style="444" customWidth="1"/>
    <col min="3598" max="3598" width="50.28515625" style="444" customWidth="1"/>
    <col min="3599" max="3599" width="0" style="444" hidden="1" customWidth="1"/>
    <col min="3600" max="3600" width="22.85546875" style="444" customWidth="1"/>
    <col min="3601" max="3601" width="25" style="444" customWidth="1"/>
    <col min="3602" max="3602" width="21.5703125" style="444" customWidth="1"/>
    <col min="3603" max="3603" width="0" style="444" hidden="1" customWidth="1"/>
    <col min="3604" max="3604" width="9.85546875" style="444" bestFit="1" customWidth="1"/>
    <col min="3605" max="3852" width="9.140625" style="444"/>
    <col min="3853" max="3853" width="8.140625" style="444" customWidth="1"/>
    <col min="3854" max="3854" width="50.28515625" style="444" customWidth="1"/>
    <col min="3855" max="3855" width="0" style="444" hidden="1" customWidth="1"/>
    <col min="3856" max="3856" width="22.85546875" style="444" customWidth="1"/>
    <col min="3857" max="3857" width="25" style="444" customWidth="1"/>
    <col min="3858" max="3858" width="21.5703125" style="444" customWidth="1"/>
    <col min="3859" max="3859" width="0" style="444" hidden="1" customWidth="1"/>
    <col min="3860" max="3860" width="9.85546875" style="444" bestFit="1" customWidth="1"/>
    <col min="3861" max="4108" width="9.140625" style="444"/>
    <col min="4109" max="4109" width="8.140625" style="444" customWidth="1"/>
    <col min="4110" max="4110" width="50.28515625" style="444" customWidth="1"/>
    <col min="4111" max="4111" width="0" style="444" hidden="1" customWidth="1"/>
    <col min="4112" max="4112" width="22.85546875" style="444" customWidth="1"/>
    <col min="4113" max="4113" width="25" style="444" customWidth="1"/>
    <col min="4114" max="4114" width="21.5703125" style="444" customWidth="1"/>
    <col min="4115" max="4115" width="0" style="444" hidden="1" customWidth="1"/>
    <col min="4116" max="4116" width="9.85546875" style="444" bestFit="1" customWidth="1"/>
    <col min="4117" max="4364" width="9.140625" style="444"/>
    <col min="4365" max="4365" width="8.140625" style="444" customWidth="1"/>
    <col min="4366" max="4366" width="50.28515625" style="444" customWidth="1"/>
    <col min="4367" max="4367" width="0" style="444" hidden="1" customWidth="1"/>
    <col min="4368" max="4368" width="22.85546875" style="444" customWidth="1"/>
    <col min="4369" max="4369" width="25" style="444" customWidth="1"/>
    <col min="4370" max="4370" width="21.5703125" style="444" customWidth="1"/>
    <col min="4371" max="4371" width="0" style="444" hidden="1" customWidth="1"/>
    <col min="4372" max="4372" width="9.85546875" style="444" bestFit="1" customWidth="1"/>
    <col min="4373" max="4620" width="9.140625" style="444"/>
    <col min="4621" max="4621" width="8.140625" style="444" customWidth="1"/>
    <col min="4622" max="4622" width="50.28515625" style="444" customWidth="1"/>
    <col min="4623" max="4623" width="0" style="444" hidden="1" customWidth="1"/>
    <col min="4624" max="4624" width="22.85546875" style="444" customWidth="1"/>
    <col min="4625" max="4625" width="25" style="444" customWidth="1"/>
    <col min="4626" max="4626" width="21.5703125" style="444" customWidth="1"/>
    <col min="4627" max="4627" width="0" style="444" hidden="1" customWidth="1"/>
    <col min="4628" max="4628" width="9.85546875" style="444" bestFit="1" customWidth="1"/>
    <col min="4629" max="4876" width="9.140625" style="444"/>
    <col min="4877" max="4877" width="8.140625" style="444" customWidth="1"/>
    <col min="4878" max="4878" width="50.28515625" style="444" customWidth="1"/>
    <col min="4879" max="4879" width="0" style="444" hidden="1" customWidth="1"/>
    <col min="4880" max="4880" width="22.85546875" style="444" customWidth="1"/>
    <col min="4881" max="4881" width="25" style="444" customWidth="1"/>
    <col min="4882" max="4882" width="21.5703125" style="444" customWidth="1"/>
    <col min="4883" max="4883" width="0" style="444" hidden="1" customWidth="1"/>
    <col min="4884" max="4884" width="9.85546875" style="444" bestFit="1" customWidth="1"/>
    <col min="4885" max="5132" width="9.140625" style="444"/>
    <col min="5133" max="5133" width="8.140625" style="444" customWidth="1"/>
    <col min="5134" max="5134" width="50.28515625" style="444" customWidth="1"/>
    <col min="5135" max="5135" width="0" style="444" hidden="1" customWidth="1"/>
    <col min="5136" max="5136" width="22.85546875" style="444" customWidth="1"/>
    <col min="5137" max="5137" width="25" style="444" customWidth="1"/>
    <col min="5138" max="5138" width="21.5703125" style="444" customWidth="1"/>
    <col min="5139" max="5139" width="0" style="444" hidden="1" customWidth="1"/>
    <col min="5140" max="5140" width="9.85546875" style="444" bestFit="1" customWidth="1"/>
    <col min="5141" max="5388" width="9.140625" style="444"/>
    <col min="5389" max="5389" width="8.140625" style="444" customWidth="1"/>
    <col min="5390" max="5390" width="50.28515625" style="444" customWidth="1"/>
    <col min="5391" max="5391" width="0" style="444" hidden="1" customWidth="1"/>
    <col min="5392" max="5392" width="22.85546875" style="444" customWidth="1"/>
    <col min="5393" max="5393" width="25" style="444" customWidth="1"/>
    <col min="5394" max="5394" width="21.5703125" style="444" customWidth="1"/>
    <col min="5395" max="5395" width="0" style="444" hidden="1" customWidth="1"/>
    <col min="5396" max="5396" width="9.85546875" style="444" bestFit="1" customWidth="1"/>
    <col min="5397" max="5644" width="9.140625" style="444"/>
    <col min="5645" max="5645" width="8.140625" style="444" customWidth="1"/>
    <col min="5646" max="5646" width="50.28515625" style="444" customWidth="1"/>
    <col min="5647" max="5647" width="0" style="444" hidden="1" customWidth="1"/>
    <col min="5648" max="5648" width="22.85546875" style="444" customWidth="1"/>
    <col min="5649" max="5649" width="25" style="444" customWidth="1"/>
    <col min="5650" max="5650" width="21.5703125" style="444" customWidth="1"/>
    <col min="5651" max="5651" width="0" style="444" hidden="1" customWidth="1"/>
    <col min="5652" max="5652" width="9.85546875" style="444" bestFit="1" customWidth="1"/>
    <col min="5653" max="5900" width="9.140625" style="444"/>
    <col min="5901" max="5901" width="8.140625" style="444" customWidth="1"/>
    <col min="5902" max="5902" width="50.28515625" style="444" customWidth="1"/>
    <col min="5903" max="5903" width="0" style="444" hidden="1" customWidth="1"/>
    <col min="5904" max="5904" width="22.85546875" style="444" customWidth="1"/>
    <col min="5905" max="5905" width="25" style="444" customWidth="1"/>
    <col min="5906" max="5906" width="21.5703125" style="444" customWidth="1"/>
    <col min="5907" max="5907" width="0" style="444" hidden="1" customWidth="1"/>
    <col min="5908" max="5908" width="9.85546875" style="444" bestFit="1" customWidth="1"/>
    <col min="5909" max="6156" width="9.140625" style="444"/>
    <col min="6157" max="6157" width="8.140625" style="444" customWidth="1"/>
    <col min="6158" max="6158" width="50.28515625" style="444" customWidth="1"/>
    <col min="6159" max="6159" width="0" style="444" hidden="1" customWidth="1"/>
    <col min="6160" max="6160" width="22.85546875" style="444" customWidth="1"/>
    <col min="6161" max="6161" width="25" style="444" customWidth="1"/>
    <col min="6162" max="6162" width="21.5703125" style="444" customWidth="1"/>
    <col min="6163" max="6163" width="0" style="444" hidden="1" customWidth="1"/>
    <col min="6164" max="6164" width="9.85546875" style="444" bestFit="1" customWidth="1"/>
    <col min="6165" max="6412" width="9.140625" style="444"/>
    <col min="6413" max="6413" width="8.140625" style="444" customWidth="1"/>
    <col min="6414" max="6414" width="50.28515625" style="444" customWidth="1"/>
    <col min="6415" max="6415" width="0" style="444" hidden="1" customWidth="1"/>
    <col min="6416" max="6416" width="22.85546875" style="444" customWidth="1"/>
    <col min="6417" max="6417" width="25" style="444" customWidth="1"/>
    <col min="6418" max="6418" width="21.5703125" style="444" customWidth="1"/>
    <col min="6419" max="6419" width="0" style="444" hidden="1" customWidth="1"/>
    <col min="6420" max="6420" width="9.85546875" style="444" bestFit="1" customWidth="1"/>
    <col min="6421" max="6668" width="9.140625" style="444"/>
    <col min="6669" max="6669" width="8.140625" style="444" customWidth="1"/>
    <col min="6670" max="6670" width="50.28515625" style="444" customWidth="1"/>
    <col min="6671" max="6671" width="0" style="444" hidden="1" customWidth="1"/>
    <col min="6672" max="6672" width="22.85546875" style="444" customWidth="1"/>
    <col min="6673" max="6673" width="25" style="444" customWidth="1"/>
    <col min="6674" max="6674" width="21.5703125" style="444" customWidth="1"/>
    <col min="6675" max="6675" width="0" style="444" hidden="1" customWidth="1"/>
    <col min="6676" max="6676" width="9.85546875" style="444" bestFit="1" customWidth="1"/>
    <col min="6677" max="6924" width="9.140625" style="444"/>
    <col min="6925" max="6925" width="8.140625" style="444" customWidth="1"/>
    <col min="6926" max="6926" width="50.28515625" style="444" customWidth="1"/>
    <col min="6927" max="6927" width="0" style="444" hidden="1" customWidth="1"/>
    <col min="6928" max="6928" width="22.85546875" style="444" customWidth="1"/>
    <col min="6929" max="6929" width="25" style="444" customWidth="1"/>
    <col min="6930" max="6930" width="21.5703125" style="444" customWidth="1"/>
    <col min="6931" max="6931" width="0" style="444" hidden="1" customWidth="1"/>
    <col min="6932" max="6932" width="9.85546875" style="444" bestFit="1" customWidth="1"/>
    <col min="6933" max="7180" width="9.140625" style="444"/>
    <col min="7181" max="7181" width="8.140625" style="444" customWidth="1"/>
    <col min="7182" max="7182" width="50.28515625" style="444" customWidth="1"/>
    <col min="7183" max="7183" width="0" style="444" hidden="1" customWidth="1"/>
    <col min="7184" max="7184" width="22.85546875" style="444" customWidth="1"/>
    <col min="7185" max="7185" width="25" style="444" customWidth="1"/>
    <col min="7186" max="7186" width="21.5703125" style="444" customWidth="1"/>
    <col min="7187" max="7187" width="0" style="444" hidden="1" customWidth="1"/>
    <col min="7188" max="7188" width="9.85546875" style="444" bestFit="1" customWidth="1"/>
    <col min="7189" max="7436" width="9.140625" style="444"/>
    <col min="7437" max="7437" width="8.140625" style="444" customWidth="1"/>
    <col min="7438" max="7438" width="50.28515625" style="444" customWidth="1"/>
    <col min="7439" max="7439" width="0" style="444" hidden="1" customWidth="1"/>
    <col min="7440" max="7440" width="22.85546875" style="444" customWidth="1"/>
    <col min="7441" max="7441" width="25" style="444" customWidth="1"/>
    <col min="7442" max="7442" width="21.5703125" style="444" customWidth="1"/>
    <col min="7443" max="7443" width="0" style="444" hidden="1" customWidth="1"/>
    <col min="7444" max="7444" width="9.85546875" style="444" bestFit="1" customWidth="1"/>
    <col min="7445" max="7692" width="9.140625" style="444"/>
    <col min="7693" max="7693" width="8.140625" style="444" customWidth="1"/>
    <col min="7694" max="7694" width="50.28515625" style="444" customWidth="1"/>
    <col min="7695" max="7695" width="0" style="444" hidden="1" customWidth="1"/>
    <col min="7696" max="7696" width="22.85546875" style="444" customWidth="1"/>
    <col min="7697" max="7697" width="25" style="444" customWidth="1"/>
    <col min="7698" max="7698" width="21.5703125" style="444" customWidth="1"/>
    <col min="7699" max="7699" width="0" style="444" hidden="1" customWidth="1"/>
    <col min="7700" max="7700" width="9.85546875" style="444" bestFit="1" customWidth="1"/>
    <col min="7701" max="7948" width="9.140625" style="444"/>
    <col min="7949" max="7949" width="8.140625" style="444" customWidth="1"/>
    <col min="7950" max="7950" width="50.28515625" style="444" customWidth="1"/>
    <col min="7951" max="7951" width="0" style="444" hidden="1" customWidth="1"/>
    <col min="7952" max="7952" width="22.85546875" style="444" customWidth="1"/>
    <col min="7953" max="7953" width="25" style="444" customWidth="1"/>
    <col min="7954" max="7954" width="21.5703125" style="444" customWidth="1"/>
    <col min="7955" max="7955" width="0" style="444" hidden="1" customWidth="1"/>
    <col min="7956" max="7956" width="9.85546875" style="444" bestFit="1" customWidth="1"/>
    <col min="7957" max="8204" width="9.140625" style="444"/>
    <col min="8205" max="8205" width="8.140625" style="444" customWidth="1"/>
    <col min="8206" max="8206" width="50.28515625" style="444" customWidth="1"/>
    <col min="8207" max="8207" width="0" style="444" hidden="1" customWidth="1"/>
    <col min="8208" max="8208" width="22.85546875" style="444" customWidth="1"/>
    <col min="8209" max="8209" width="25" style="444" customWidth="1"/>
    <col min="8210" max="8210" width="21.5703125" style="444" customWidth="1"/>
    <col min="8211" max="8211" width="0" style="444" hidden="1" customWidth="1"/>
    <col min="8212" max="8212" width="9.85546875" style="444" bestFit="1" customWidth="1"/>
    <col min="8213" max="8460" width="9.140625" style="444"/>
    <col min="8461" max="8461" width="8.140625" style="444" customWidth="1"/>
    <col min="8462" max="8462" width="50.28515625" style="444" customWidth="1"/>
    <col min="8463" max="8463" width="0" style="444" hidden="1" customWidth="1"/>
    <col min="8464" max="8464" width="22.85546875" style="444" customWidth="1"/>
    <col min="8465" max="8465" width="25" style="444" customWidth="1"/>
    <col min="8466" max="8466" width="21.5703125" style="444" customWidth="1"/>
    <col min="8467" max="8467" width="0" style="444" hidden="1" customWidth="1"/>
    <col min="8468" max="8468" width="9.85546875" style="444" bestFit="1" customWidth="1"/>
    <col min="8469" max="8716" width="9.140625" style="444"/>
    <col min="8717" max="8717" width="8.140625" style="444" customWidth="1"/>
    <col min="8718" max="8718" width="50.28515625" style="444" customWidth="1"/>
    <col min="8719" max="8719" width="0" style="444" hidden="1" customWidth="1"/>
    <col min="8720" max="8720" width="22.85546875" style="444" customWidth="1"/>
    <col min="8721" max="8721" width="25" style="444" customWidth="1"/>
    <col min="8722" max="8722" width="21.5703125" style="444" customWidth="1"/>
    <col min="8723" max="8723" width="0" style="444" hidden="1" customWidth="1"/>
    <col min="8724" max="8724" width="9.85546875" style="444" bestFit="1" customWidth="1"/>
    <col min="8725" max="8972" width="9.140625" style="444"/>
    <col min="8973" max="8973" width="8.140625" style="444" customWidth="1"/>
    <col min="8974" max="8974" width="50.28515625" style="444" customWidth="1"/>
    <col min="8975" max="8975" width="0" style="444" hidden="1" customWidth="1"/>
    <col min="8976" max="8976" width="22.85546875" style="444" customWidth="1"/>
    <col min="8977" max="8977" width="25" style="444" customWidth="1"/>
    <col min="8978" max="8978" width="21.5703125" style="444" customWidth="1"/>
    <col min="8979" max="8979" width="0" style="444" hidden="1" customWidth="1"/>
    <col min="8980" max="8980" width="9.85546875" style="444" bestFit="1" customWidth="1"/>
    <col min="8981" max="9228" width="9.140625" style="444"/>
    <col min="9229" max="9229" width="8.140625" style="444" customWidth="1"/>
    <col min="9230" max="9230" width="50.28515625" style="444" customWidth="1"/>
    <col min="9231" max="9231" width="0" style="444" hidden="1" customWidth="1"/>
    <col min="9232" max="9232" width="22.85546875" style="444" customWidth="1"/>
    <col min="9233" max="9233" width="25" style="444" customWidth="1"/>
    <col min="9234" max="9234" width="21.5703125" style="444" customWidth="1"/>
    <col min="9235" max="9235" width="0" style="444" hidden="1" customWidth="1"/>
    <col min="9236" max="9236" width="9.85546875" style="444" bestFit="1" customWidth="1"/>
    <col min="9237" max="9484" width="9.140625" style="444"/>
    <col min="9485" max="9485" width="8.140625" style="444" customWidth="1"/>
    <col min="9486" max="9486" width="50.28515625" style="444" customWidth="1"/>
    <col min="9487" max="9487" width="0" style="444" hidden="1" customWidth="1"/>
    <col min="9488" max="9488" width="22.85546875" style="444" customWidth="1"/>
    <col min="9489" max="9489" width="25" style="444" customWidth="1"/>
    <col min="9490" max="9490" width="21.5703125" style="444" customWidth="1"/>
    <col min="9491" max="9491" width="0" style="444" hidden="1" customWidth="1"/>
    <col min="9492" max="9492" width="9.85546875" style="444" bestFit="1" customWidth="1"/>
    <col min="9493" max="9740" width="9.140625" style="444"/>
    <col min="9741" max="9741" width="8.140625" style="444" customWidth="1"/>
    <col min="9742" max="9742" width="50.28515625" style="444" customWidth="1"/>
    <col min="9743" max="9743" width="0" style="444" hidden="1" customWidth="1"/>
    <col min="9744" max="9744" width="22.85546875" style="444" customWidth="1"/>
    <col min="9745" max="9745" width="25" style="444" customWidth="1"/>
    <col min="9746" max="9746" width="21.5703125" style="444" customWidth="1"/>
    <col min="9747" max="9747" width="0" style="444" hidden="1" customWidth="1"/>
    <col min="9748" max="9748" width="9.85546875" style="444" bestFit="1" customWidth="1"/>
    <col min="9749" max="9996" width="9.140625" style="444"/>
    <col min="9997" max="9997" width="8.140625" style="444" customWidth="1"/>
    <col min="9998" max="9998" width="50.28515625" style="444" customWidth="1"/>
    <col min="9999" max="9999" width="0" style="444" hidden="1" customWidth="1"/>
    <col min="10000" max="10000" width="22.85546875" style="444" customWidth="1"/>
    <col min="10001" max="10001" width="25" style="444" customWidth="1"/>
    <col min="10002" max="10002" width="21.5703125" style="444" customWidth="1"/>
    <col min="10003" max="10003" width="0" style="444" hidden="1" customWidth="1"/>
    <col min="10004" max="10004" width="9.85546875" style="444" bestFit="1" customWidth="1"/>
    <col min="10005" max="10252" width="9.140625" style="444"/>
    <col min="10253" max="10253" width="8.140625" style="444" customWidth="1"/>
    <col min="10254" max="10254" width="50.28515625" style="444" customWidth="1"/>
    <col min="10255" max="10255" width="0" style="444" hidden="1" customWidth="1"/>
    <col min="10256" max="10256" width="22.85546875" style="444" customWidth="1"/>
    <col min="10257" max="10257" width="25" style="444" customWidth="1"/>
    <col min="10258" max="10258" width="21.5703125" style="444" customWidth="1"/>
    <col min="10259" max="10259" width="0" style="444" hidden="1" customWidth="1"/>
    <col min="10260" max="10260" width="9.85546875" style="444" bestFit="1" customWidth="1"/>
    <col min="10261" max="10508" width="9.140625" style="444"/>
    <col min="10509" max="10509" width="8.140625" style="444" customWidth="1"/>
    <col min="10510" max="10510" width="50.28515625" style="444" customWidth="1"/>
    <col min="10511" max="10511" width="0" style="444" hidden="1" customWidth="1"/>
    <col min="10512" max="10512" width="22.85546875" style="444" customWidth="1"/>
    <col min="10513" max="10513" width="25" style="444" customWidth="1"/>
    <col min="10514" max="10514" width="21.5703125" style="444" customWidth="1"/>
    <col min="10515" max="10515" width="0" style="444" hidden="1" customWidth="1"/>
    <col min="10516" max="10516" width="9.85546875" style="444" bestFit="1" customWidth="1"/>
    <col min="10517" max="10764" width="9.140625" style="444"/>
    <col min="10765" max="10765" width="8.140625" style="444" customWidth="1"/>
    <col min="10766" max="10766" width="50.28515625" style="444" customWidth="1"/>
    <col min="10767" max="10767" width="0" style="444" hidden="1" customWidth="1"/>
    <col min="10768" max="10768" width="22.85546875" style="444" customWidth="1"/>
    <col min="10769" max="10769" width="25" style="444" customWidth="1"/>
    <col min="10770" max="10770" width="21.5703125" style="444" customWidth="1"/>
    <col min="10771" max="10771" width="0" style="444" hidden="1" customWidth="1"/>
    <col min="10772" max="10772" width="9.85546875" style="444" bestFit="1" customWidth="1"/>
    <col min="10773" max="11020" width="9.140625" style="444"/>
    <col min="11021" max="11021" width="8.140625" style="444" customWidth="1"/>
    <col min="11022" max="11022" width="50.28515625" style="444" customWidth="1"/>
    <col min="11023" max="11023" width="0" style="444" hidden="1" customWidth="1"/>
    <col min="11024" max="11024" width="22.85546875" style="444" customWidth="1"/>
    <col min="11025" max="11025" width="25" style="444" customWidth="1"/>
    <col min="11026" max="11026" width="21.5703125" style="444" customWidth="1"/>
    <col min="11027" max="11027" width="0" style="444" hidden="1" customWidth="1"/>
    <col min="11028" max="11028" width="9.85546875" style="444" bestFit="1" customWidth="1"/>
    <col min="11029" max="11276" width="9.140625" style="444"/>
    <col min="11277" max="11277" width="8.140625" style="444" customWidth="1"/>
    <col min="11278" max="11278" width="50.28515625" style="444" customWidth="1"/>
    <col min="11279" max="11279" width="0" style="444" hidden="1" customWidth="1"/>
    <col min="11280" max="11280" width="22.85546875" style="444" customWidth="1"/>
    <col min="11281" max="11281" width="25" style="444" customWidth="1"/>
    <col min="11282" max="11282" width="21.5703125" style="444" customWidth="1"/>
    <col min="11283" max="11283" width="0" style="444" hidden="1" customWidth="1"/>
    <col min="11284" max="11284" width="9.85546875" style="444" bestFit="1" customWidth="1"/>
    <col min="11285" max="11532" width="9.140625" style="444"/>
    <col min="11533" max="11533" width="8.140625" style="444" customWidth="1"/>
    <col min="11534" max="11534" width="50.28515625" style="444" customWidth="1"/>
    <col min="11535" max="11535" width="0" style="444" hidden="1" customWidth="1"/>
    <col min="11536" max="11536" width="22.85546875" style="444" customWidth="1"/>
    <col min="11537" max="11537" width="25" style="444" customWidth="1"/>
    <col min="11538" max="11538" width="21.5703125" style="444" customWidth="1"/>
    <col min="11539" max="11539" width="0" style="444" hidden="1" customWidth="1"/>
    <col min="11540" max="11540" width="9.85546875" style="444" bestFit="1" customWidth="1"/>
    <col min="11541" max="11788" width="9.140625" style="444"/>
    <col min="11789" max="11789" width="8.140625" style="444" customWidth="1"/>
    <col min="11790" max="11790" width="50.28515625" style="444" customWidth="1"/>
    <col min="11791" max="11791" width="0" style="444" hidden="1" customWidth="1"/>
    <col min="11792" max="11792" width="22.85546875" style="444" customWidth="1"/>
    <col min="11793" max="11793" width="25" style="444" customWidth="1"/>
    <col min="11794" max="11794" width="21.5703125" style="444" customWidth="1"/>
    <col min="11795" max="11795" width="0" style="444" hidden="1" customWidth="1"/>
    <col min="11796" max="11796" width="9.85546875" style="444" bestFit="1" customWidth="1"/>
    <col min="11797" max="12044" width="9.140625" style="444"/>
    <col min="12045" max="12045" width="8.140625" style="444" customWidth="1"/>
    <col min="12046" max="12046" width="50.28515625" style="444" customWidth="1"/>
    <col min="12047" max="12047" width="0" style="444" hidden="1" customWidth="1"/>
    <col min="12048" max="12048" width="22.85546875" style="444" customWidth="1"/>
    <col min="12049" max="12049" width="25" style="444" customWidth="1"/>
    <col min="12050" max="12050" width="21.5703125" style="444" customWidth="1"/>
    <col min="12051" max="12051" width="0" style="444" hidden="1" customWidth="1"/>
    <col min="12052" max="12052" width="9.85546875" style="444" bestFit="1" customWidth="1"/>
    <col min="12053" max="12300" width="9.140625" style="444"/>
    <col min="12301" max="12301" width="8.140625" style="444" customWidth="1"/>
    <col min="12302" max="12302" width="50.28515625" style="444" customWidth="1"/>
    <col min="12303" max="12303" width="0" style="444" hidden="1" customWidth="1"/>
    <col min="12304" max="12304" width="22.85546875" style="444" customWidth="1"/>
    <col min="12305" max="12305" width="25" style="444" customWidth="1"/>
    <col min="12306" max="12306" width="21.5703125" style="444" customWidth="1"/>
    <col min="12307" max="12307" width="0" style="444" hidden="1" customWidth="1"/>
    <col min="12308" max="12308" width="9.85546875" style="444" bestFit="1" customWidth="1"/>
    <col min="12309" max="12556" width="9.140625" style="444"/>
    <col min="12557" max="12557" width="8.140625" style="444" customWidth="1"/>
    <col min="12558" max="12558" width="50.28515625" style="444" customWidth="1"/>
    <col min="12559" max="12559" width="0" style="444" hidden="1" customWidth="1"/>
    <col min="12560" max="12560" width="22.85546875" style="444" customWidth="1"/>
    <col min="12561" max="12561" width="25" style="444" customWidth="1"/>
    <col min="12562" max="12562" width="21.5703125" style="444" customWidth="1"/>
    <col min="12563" max="12563" width="0" style="444" hidden="1" customWidth="1"/>
    <col min="12564" max="12564" width="9.85546875" style="444" bestFit="1" customWidth="1"/>
    <col min="12565" max="12812" width="9.140625" style="444"/>
    <col min="12813" max="12813" width="8.140625" style="444" customWidth="1"/>
    <col min="12814" max="12814" width="50.28515625" style="444" customWidth="1"/>
    <col min="12815" max="12815" width="0" style="444" hidden="1" customWidth="1"/>
    <col min="12816" max="12816" width="22.85546875" style="444" customWidth="1"/>
    <col min="12817" max="12817" width="25" style="444" customWidth="1"/>
    <col min="12818" max="12818" width="21.5703125" style="444" customWidth="1"/>
    <col min="12819" max="12819" width="0" style="444" hidden="1" customWidth="1"/>
    <col min="12820" max="12820" width="9.85546875" style="444" bestFit="1" customWidth="1"/>
    <col min="12821" max="13068" width="9.140625" style="444"/>
    <col min="13069" max="13069" width="8.140625" style="444" customWidth="1"/>
    <col min="13070" max="13070" width="50.28515625" style="444" customWidth="1"/>
    <col min="13071" max="13071" width="0" style="444" hidden="1" customWidth="1"/>
    <col min="13072" max="13072" width="22.85546875" style="444" customWidth="1"/>
    <col min="13073" max="13073" width="25" style="444" customWidth="1"/>
    <col min="13074" max="13074" width="21.5703125" style="444" customWidth="1"/>
    <col min="13075" max="13075" width="0" style="444" hidden="1" customWidth="1"/>
    <col min="13076" max="13076" width="9.85546875" style="444" bestFit="1" customWidth="1"/>
    <col min="13077" max="13324" width="9.140625" style="444"/>
    <col min="13325" max="13325" width="8.140625" style="444" customWidth="1"/>
    <col min="13326" max="13326" width="50.28515625" style="444" customWidth="1"/>
    <col min="13327" max="13327" width="0" style="444" hidden="1" customWidth="1"/>
    <col min="13328" max="13328" width="22.85546875" style="444" customWidth="1"/>
    <col min="13329" max="13329" width="25" style="444" customWidth="1"/>
    <col min="13330" max="13330" width="21.5703125" style="444" customWidth="1"/>
    <col min="13331" max="13331" width="0" style="444" hidden="1" customWidth="1"/>
    <col min="13332" max="13332" width="9.85546875" style="444" bestFit="1" customWidth="1"/>
    <col min="13333" max="13580" width="9.140625" style="444"/>
    <col min="13581" max="13581" width="8.140625" style="444" customWidth="1"/>
    <col min="13582" max="13582" width="50.28515625" style="444" customWidth="1"/>
    <col min="13583" max="13583" width="0" style="444" hidden="1" customWidth="1"/>
    <col min="13584" max="13584" width="22.85546875" style="444" customWidth="1"/>
    <col min="13585" max="13585" width="25" style="444" customWidth="1"/>
    <col min="13586" max="13586" width="21.5703125" style="444" customWidth="1"/>
    <col min="13587" max="13587" width="0" style="444" hidden="1" customWidth="1"/>
    <col min="13588" max="13588" width="9.85546875" style="444" bestFit="1" customWidth="1"/>
    <col min="13589" max="13836" width="9.140625" style="444"/>
    <col min="13837" max="13837" width="8.140625" style="444" customWidth="1"/>
    <col min="13838" max="13838" width="50.28515625" style="444" customWidth="1"/>
    <col min="13839" max="13839" width="0" style="444" hidden="1" customWidth="1"/>
    <col min="13840" max="13840" width="22.85546875" style="444" customWidth="1"/>
    <col min="13841" max="13841" width="25" style="444" customWidth="1"/>
    <col min="13842" max="13842" width="21.5703125" style="444" customWidth="1"/>
    <col min="13843" max="13843" width="0" style="444" hidden="1" customWidth="1"/>
    <col min="13844" max="13844" width="9.85546875" style="444" bestFit="1" customWidth="1"/>
    <col min="13845" max="14092" width="9.140625" style="444"/>
    <col min="14093" max="14093" width="8.140625" style="444" customWidth="1"/>
    <col min="14094" max="14094" width="50.28515625" style="444" customWidth="1"/>
    <col min="14095" max="14095" width="0" style="444" hidden="1" customWidth="1"/>
    <col min="14096" max="14096" width="22.85546875" style="444" customWidth="1"/>
    <col min="14097" max="14097" width="25" style="444" customWidth="1"/>
    <col min="14098" max="14098" width="21.5703125" style="444" customWidth="1"/>
    <col min="14099" max="14099" width="0" style="444" hidden="1" customWidth="1"/>
    <col min="14100" max="14100" width="9.85546875" style="444" bestFit="1" customWidth="1"/>
    <col min="14101" max="14348" width="9.140625" style="444"/>
    <col min="14349" max="14349" width="8.140625" style="444" customWidth="1"/>
    <col min="14350" max="14350" width="50.28515625" style="444" customWidth="1"/>
    <col min="14351" max="14351" width="0" style="444" hidden="1" customWidth="1"/>
    <col min="14352" max="14352" width="22.85546875" style="444" customWidth="1"/>
    <col min="14353" max="14353" width="25" style="444" customWidth="1"/>
    <col min="14354" max="14354" width="21.5703125" style="444" customWidth="1"/>
    <col min="14355" max="14355" width="0" style="444" hidden="1" customWidth="1"/>
    <col min="14356" max="14356" width="9.85546875" style="444" bestFit="1" customWidth="1"/>
    <col min="14357" max="14604" width="9.140625" style="444"/>
    <col min="14605" max="14605" width="8.140625" style="444" customWidth="1"/>
    <col min="14606" max="14606" width="50.28515625" style="444" customWidth="1"/>
    <col min="14607" max="14607" width="0" style="444" hidden="1" customWidth="1"/>
    <col min="14608" max="14608" width="22.85546875" style="444" customWidth="1"/>
    <col min="14609" max="14609" width="25" style="444" customWidth="1"/>
    <col min="14610" max="14610" width="21.5703125" style="444" customWidth="1"/>
    <col min="14611" max="14611" width="0" style="444" hidden="1" customWidth="1"/>
    <col min="14612" max="14612" width="9.85546875" style="444" bestFit="1" customWidth="1"/>
    <col min="14613" max="14860" width="9.140625" style="444"/>
    <col min="14861" max="14861" width="8.140625" style="444" customWidth="1"/>
    <col min="14862" max="14862" width="50.28515625" style="444" customWidth="1"/>
    <col min="14863" max="14863" width="0" style="444" hidden="1" customWidth="1"/>
    <col min="14864" max="14864" width="22.85546875" style="444" customWidth="1"/>
    <col min="14865" max="14865" width="25" style="444" customWidth="1"/>
    <col min="14866" max="14866" width="21.5703125" style="444" customWidth="1"/>
    <col min="14867" max="14867" width="0" style="444" hidden="1" customWidth="1"/>
    <col min="14868" max="14868" width="9.85546875" style="444" bestFit="1" customWidth="1"/>
    <col min="14869" max="15116" width="9.140625" style="444"/>
    <col min="15117" max="15117" width="8.140625" style="444" customWidth="1"/>
    <col min="15118" max="15118" width="50.28515625" style="444" customWidth="1"/>
    <col min="15119" max="15119" width="0" style="444" hidden="1" customWidth="1"/>
    <col min="15120" max="15120" width="22.85546875" style="444" customWidth="1"/>
    <col min="15121" max="15121" width="25" style="444" customWidth="1"/>
    <col min="15122" max="15122" width="21.5703125" style="444" customWidth="1"/>
    <col min="15123" max="15123" width="0" style="444" hidden="1" customWidth="1"/>
    <col min="15124" max="15124" width="9.85546875" style="444" bestFit="1" customWidth="1"/>
    <col min="15125" max="15372" width="9.140625" style="444"/>
    <col min="15373" max="15373" width="8.140625" style="444" customWidth="1"/>
    <col min="15374" max="15374" width="50.28515625" style="444" customWidth="1"/>
    <col min="15375" max="15375" width="0" style="444" hidden="1" customWidth="1"/>
    <col min="15376" max="15376" width="22.85546875" style="444" customWidth="1"/>
    <col min="15377" max="15377" width="25" style="444" customWidth="1"/>
    <col min="15378" max="15378" width="21.5703125" style="444" customWidth="1"/>
    <col min="15379" max="15379" width="0" style="444" hidden="1" customWidth="1"/>
    <col min="15380" max="15380" width="9.85546875" style="444" bestFit="1" customWidth="1"/>
    <col min="15381" max="15628" width="9.140625" style="444"/>
    <col min="15629" max="15629" width="8.140625" style="444" customWidth="1"/>
    <col min="15630" max="15630" width="50.28515625" style="444" customWidth="1"/>
    <col min="15631" max="15631" width="0" style="444" hidden="1" customWidth="1"/>
    <col min="15632" max="15632" width="22.85546875" style="444" customWidth="1"/>
    <col min="15633" max="15633" width="25" style="444" customWidth="1"/>
    <col min="15634" max="15634" width="21.5703125" style="444" customWidth="1"/>
    <col min="15635" max="15635" width="0" style="444" hidden="1" customWidth="1"/>
    <col min="15636" max="15636" width="9.85546875" style="444" bestFit="1" customWidth="1"/>
    <col min="15637" max="15884" width="9.140625" style="444"/>
    <col min="15885" max="15885" width="8.140625" style="444" customWidth="1"/>
    <col min="15886" max="15886" width="50.28515625" style="444" customWidth="1"/>
    <col min="15887" max="15887" width="0" style="444" hidden="1" customWidth="1"/>
    <col min="15888" max="15888" width="22.85546875" style="444" customWidth="1"/>
    <col min="15889" max="15889" width="25" style="444" customWidth="1"/>
    <col min="15890" max="15890" width="21.5703125" style="444" customWidth="1"/>
    <col min="15891" max="15891" width="0" style="444" hidden="1" customWidth="1"/>
    <col min="15892" max="15892" width="9.85546875" style="444" bestFit="1" customWidth="1"/>
    <col min="15893" max="16140" width="9.140625" style="444"/>
    <col min="16141" max="16141" width="8.140625" style="444" customWidth="1"/>
    <col min="16142" max="16142" width="50.28515625" style="444" customWidth="1"/>
    <col min="16143" max="16143" width="0" style="444" hidden="1" customWidth="1"/>
    <col min="16144" max="16144" width="22.85546875" style="444" customWidth="1"/>
    <col min="16145" max="16145" width="25" style="444" customWidth="1"/>
    <col min="16146" max="16146" width="21.5703125" style="444" customWidth="1"/>
    <col min="16147" max="16147" width="0" style="444" hidden="1" customWidth="1"/>
    <col min="16148" max="16148" width="9.85546875" style="444" bestFit="1" customWidth="1"/>
    <col min="16149" max="16384" width="9.140625" style="444"/>
  </cols>
  <sheetData>
    <row r="1" spans="1:21" ht="15.75">
      <c r="A1" s="941" t="s">
        <v>1023</v>
      </c>
      <c r="B1" s="941"/>
    </row>
    <row r="2" spans="1:21" ht="27" customHeight="1">
      <c r="A2" s="940" t="s">
        <v>552</v>
      </c>
      <c r="B2" s="940"/>
      <c r="C2" s="940"/>
      <c r="D2" s="940"/>
      <c r="E2" s="940"/>
      <c r="F2" s="940"/>
      <c r="G2" s="940"/>
      <c r="H2" s="940"/>
      <c r="I2" s="940"/>
      <c r="J2" s="940"/>
      <c r="K2" s="940"/>
      <c r="L2" s="940"/>
      <c r="M2" s="940"/>
      <c r="N2" s="940"/>
      <c r="O2" s="940"/>
      <c r="P2" s="940"/>
      <c r="Q2" s="940"/>
      <c r="R2" s="940"/>
      <c r="S2" s="940"/>
      <c r="T2" s="940"/>
      <c r="U2" s="940"/>
    </row>
    <row r="3" spans="1:21" ht="27" customHeight="1">
      <c r="A3" s="950" t="s">
        <v>1021</v>
      </c>
      <c r="B3" s="950"/>
      <c r="C3" s="950"/>
      <c r="D3" s="950"/>
      <c r="E3" s="950"/>
      <c r="F3" s="950"/>
      <c r="G3" s="950"/>
      <c r="H3" s="950"/>
      <c r="I3" s="950"/>
      <c r="J3" s="950"/>
      <c r="K3" s="950"/>
      <c r="L3" s="950"/>
      <c r="M3" s="950"/>
      <c r="N3" s="950"/>
      <c r="O3" s="950"/>
      <c r="P3" s="950"/>
      <c r="Q3" s="950"/>
      <c r="R3" s="950"/>
      <c r="S3" s="950"/>
      <c r="T3" s="950"/>
      <c r="U3" s="950"/>
    </row>
    <row r="4" spans="1:21" ht="15.75">
      <c r="A4" s="446"/>
      <c r="B4" s="446"/>
      <c r="C4" s="446"/>
      <c r="D4" s="446"/>
      <c r="E4" s="446"/>
      <c r="F4" s="446"/>
      <c r="G4" s="446"/>
      <c r="H4" s="446"/>
      <c r="I4" s="446"/>
      <c r="J4" s="446"/>
      <c r="K4" s="446"/>
      <c r="L4" s="447" t="s">
        <v>532</v>
      </c>
      <c r="M4" s="447"/>
      <c r="N4" s="447"/>
      <c r="O4" s="447"/>
      <c r="P4" s="447"/>
      <c r="Q4" s="447"/>
      <c r="R4" s="447"/>
      <c r="S4" s="447"/>
      <c r="T4" s="447"/>
    </row>
    <row r="5" spans="1:21" ht="26.25" customHeight="1">
      <c r="A5" s="942" t="s">
        <v>0</v>
      </c>
      <c r="B5" s="942" t="s">
        <v>533</v>
      </c>
      <c r="C5" s="944" t="s">
        <v>534</v>
      </c>
      <c r="D5" s="947" t="s">
        <v>861</v>
      </c>
      <c r="E5" s="948"/>
      <c r="F5" s="948"/>
      <c r="G5" s="948"/>
      <c r="H5" s="948"/>
      <c r="I5" s="948"/>
      <c r="J5" s="948"/>
      <c r="K5" s="949"/>
      <c r="L5" s="946" t="s">
        <v>535</v>
      </c>
      <c r="M5" s="947" t="s">
        <v>861</v>
      </c>
      <c r="N5" s="948"/>
      <c r="O5" s="948"/>
      <c r="P5" s="948"/>
      <c r="Q5" s="948"/>
      <c r="R5" s="948"/>
      <c r="S5" s="948"/>
      <c r="T5" s="949"/>
      <c r="U5" s="939" t="s">
        <v>536</v>
      </c>
    </row>
    <row r="6" spans="1:21" ht="36" customHeight="1">
      <c r="A6" s="943"/>
      <c r="B6" s="943"/>
      <c r="C6" s="945"/>
      <c r="D6" s="884" t="s">
        <v>1034</v>
      </c>
      <c r="E6" s="884" t="s">
        <v>458</v>
      </c>
      <c r="F6" s="884" t="s">
        <v>859</v>
      </c>
      <c r="G6" s="884" t="s">
        <v>437</v>
      </c>
      <c r="H6" s="884" t="s">
        <v>459</v>
      </c>
      <c r="I6" s="884" t="s">
        <v>860</v>
      </c>
      <c r="J6" s="884" t="s">
        <v>843</v>
      </c>
      <c r="K6" s="884" t="s">
        <v>460</v>
      </c>
      <c r="L6" s="946"/>
      <c r="M6" s="884" t="s">
        <v>858</v>
      </c>
      <c r="N6" s="884" t="s">
        <v>458</v>
      </c>
      <c r="O6" s="884" t="s">
        <v>859</v>
      </c>
      <c r="P6" s="884" t="s">
        <v>437</v>
      </c>
      <c r="Q6" s="884" t="s">
        <v>459</v>
      </c>
      <c r="R6" s="884" t="s">
        <v>860</v>
      </c>
      <c r="S6" s="884" t="s">
        <v>843</v>
      </c>
      <c r="T6" s="884" t="s">
        <v>460</v>
      </c>
      <c r="U6" s="939"/>
    </row>
    <row r="7" spans="1:21" ht="34.5" customHeight="1">
      <c r="A7" s="885"/>
      <c r="B7" s="885" t="s">
        <v>537</v>
      </c>
      <c r="C7" s="886"/>
      <c r="D7" s="886"/>
      <c r="E7" s="886"/>
      <c r="F7" s="886"/>
      <c r="G7" s="886"/>
      <c r="H7" s="886"/>
      <c r="I7" s="886"/>
      <c r="J7" s="886"/>
      <c r="K7" s="886"/>
      <c r="L7" s="886"/>
      <c r="M7" s="886"/>
      <c r="N7" s="886"/>
      <c r="O7" s="886"/>
      <c r="P7" s="886"/>
      <c r="Q7" s="886"/>
      <c r="R7" s="886"/>
      <c r="S7" s="886"/>
      <c r="T7" s="886"/>
      <c r="U7" s="709"/>
    </row>
    <row r="8" spans="1:21" s="448" customFormat="1" ht="48" customHeight="1">
      <c r="A8" s="891" t="s">
        <v>13</v>
      </c>
      <c r="B8" s="892" t="s">
        <v>553</v>
      </c>
      <c r="C8" s="886">
        <f>SUM(C9:C12)</f>
        <v>217988</v>
      </c>
      <c r="D8" s="886"/>
      <c r="E8" s="886"/>
      <c r="F8" s="886"/>
      <c r="G8" s="886"/>
      <c r="H8" s="886"/>
      <c r="I8" s="886"/>
      <c r="J8" s="886"/>
      <c r="K8" s="886"/>
      <c r="L8" s="886">
        <f>L9+L12</f>
        <v>114765</v>
      </c>
      <c r="M8" s="886"/>
      <c r="N8" s="886"/>
      <c r="O8" s="886"/>
      <c r="P8" s="886"/>
      <c r="Q8" s="886"/>
      <c r="R8" s="886"/>
      <c r="S8" s="886"/>
      <c r="T8" s="886"/>
      <c r="U8" s="887"/>
    </row>
    <row r="9" spans="1:21" ht="15">
      <c r="A9" s="893">
        <v>1</v>
      </c>
      <c r="B9" s="894" t="s">
        <v>538</v>
      </c>
      <c r="C9" s="888">
        <f>C10+C11</f>
        <v>97142</v>
      </c>
      <c r="D9" s="888"/>
      <c r="E9" s="888"/>
      <c r="F9" s="888"/>
      <c r="G9" s="888"/>
      <c r="H9" s="888"/>
      <c r="I9" s="888"/>
      <c r="J9" s="888"/>
      <c r="K9" s="888"/>
      <c r="L9" s="888">
        <f>SUM(L10:L11)</f>
        <v>92423</v>
      </c>
      <c r="M9" s="888"/>
      <c r="N9" s="888"/>
      <c r="O9" s="888"/>
      <c r="P9" s="888"/>
      <c r="Q9" s="888"/>
      <c r="R9" s="888"/>
      <c r="S9" s="888"/>
      <c r="T9" s="888"/>
      <c r="U9" s="888"/>
    </row>
    <row r="10" spans="1:21" ht="15">
      <c r="A10" s="893"/>
      <c r="B10" s="894" t="s">
        <v>854</v>
      </c>
      <c r="C10" s="888">
        <v>66550</v>
      </c>
      <c r="D10" s="888"/>
      <c r="E10" s="888"/>
      <c r="F10" s="888"/>
      <c r="G10" s="888"/>
      <c r="H10" s="888"/>
      <c r="I10" s="888"/>
      <c r="J10" s="888"/>
      <c r="K10" s="888"/>
      <c r="L10" s="888">
        <v>67950</v>
      </c>
      <c r="M10" s="888"/>
      <c r="N10" s="888"/>
      <c r="O10" s="888"/>
      <c r="P10" s="888"/>
      <c r="Q10" s="888"/>
      <c r="R10" s="888"/>
      <c r="S10" s="888"/>
      <c r="T10" s="888"/>
      <c r="U10" s="888"/>
    </row>
    <row r="11" spans="1:21" ht="23.25" customHeight="1">
      <c r="A11" s="893"/>
      <c r="B11" s="895" t="s">
        <v>855</v>
      </c>
      <c r="C11" s="888">
        <v>30592</v>
      </c>
      <c r="D11" s="888"/>
      <c r="E11" s="888"/>
      <c r="F11" s="888"/>
      <c r="G11" s="888"/>
      <c r="H11" s="888"/>
      <c r="I11" s="888"/>
      <c r="J11" s="888"/>
      <c r="K11" s="888"/>
      <c r="L11" s="896">
        <v>24473</v>
      </c>
      <c r="M11" s="896"/>
      <c r="N11" s="896"/>
      <c r="O11" s="896"/>
      <c r="P11" s="896"/>
      <c r="Q11" s="896"/>
      <c r="R11" s="896"/>
      <c r="S11" s="896"/>
      <c r="T11" s="896"/>
      <c r="U11" s="888"/>
    </row>
    <row r="12" spans="1:21" ht="21.75" customHeight="1">
      <c r="A12" s="893">
        <v>2</v>
      </c>
      <c r="B12" s="894" t="s">
        <v>539</v>
      </c>
      <c r="C12" s="888">
        <v>23704</v>
      </c>
      <c r="D12" s="888"/>
      <c r="E12" s="888"/>
      <c r="F12" s="888"/>
      <c r="G12" s="888"/>
      <c r="H12" s="888"/>
      <c r="I12" s="888"/>
      <c r="J12" s="888"/>
      <c r="K12" s="888"/>
      <c r="L12" s="888">
        <v>22342</v>
      </c>
      <c r="M12" s="888"/>
      <c r="N12" s="888"/>
      <c r="O12" s="888"/>
      <c r="P12" s="888"/>
      <c r="Q12" s="888"/>
      <c r="R12" s="888"/>
      <c r="S12" s="888"/>
      <c r="T12" s="888"/>
      <c r="U12" s="888"/>
    </row>
    <row r="13" spans="1:21" s="448" customFormat="1" ht="73.5" customHeight="1">
      <c r="A13" s="891" t="s">
        <v>28</v>
      </c>
      <c r="B13" s="892" t="s">
        <v>540</v>
      </c>
      <c r="C13" s="886"/>
      <c r="D13" s="886"/>
      <c r="E13" s="886"/>
      <c r="F13" s="886"/>
      <c r="G13" s="886" t="s">
        <v>88</v>
      </c>
      <c r="H13" s="886"/>
      <c r="I13" s="886"/>
      <c r="J13" s="886"/>
      <c r="K13" s="886"/>
      <c r="L13" s="886"/>
      <c r="M13" s="886"/>
      <c r="N13" s="886"/>
      <c r="O13" s="886"/>
      <c r="P13" s="886"/>
      <c r="Q13" s="886"/>
      <c r="R13" s="886"/>
      <c r="S13" s="886"/>
      <c r="T13" s="886"/>
      <c r="U13" s="887"/>
    </row>
    <row r="14" spans="1:21" ht="26.25" customHeight="1">
      <c r="A14" s="893">
        <v>1</v>
      </c>
      <c r="B14" s="894" t="s">
        <v>538</v>
      </c>
      <c r="C14" s="888"/>
      <c r="D14" s="888"/>
      <c r="E14" s="888"/>
      <c r="F14" s="888"/>
      <c r="G14" s="888"/>
      <c r="H14" s="888"/>
      <c r="I14" s="888"/>
      <c r="J14" s="888"/>
      <c r="K14" s="888"/>
      <c r="L14" s="888"/>
      <c r="M14" s="888"/>
      <c r="N14" s="888"/>
      <c r="O14" s="888"/>
      <c r="P14" s="888"/>
      <c r="Q14" s="888"/>
      <c r="R14" s="888"/>
      <c r="S14" s="888"/>
      <c r="T14" s="888"/>
      <c r="U14" s="889"/>
    </row>
    <row r="15" spans="1:21" ht="24" customHeight="1">
      <c r="A15" s="893">
        <v>2</v>
      </c>
      <c r="B15" s="894" t="s">
        <v>539</v>
      </c>
      <c r="C15" s="888"/>
      <c r="D15" s="888"/>
      <c r="E15" s="888"/>
      <c r="F15" s="888"/>
      <c r="G15" s="888"/>
      <c r="H15" s="888"/>
      <c r="I15" s="888"/>
      <c r="J15" s="888"/>
      <c r="K15" s="888"/>
      <c r="L15" s="888"/>
      <c r="M15" s="888"/>
      <c r="N15" s="888"/>
      <c r="O15" s="888"/>
      <c r="P15" s="888"/>
      <c r="Q15" s="888"/>
      <c r="R15" s="888"/>
      <c r="S15" s="888"/>
      <c r="T15" s="888"/>
      <c r="U15" s="889"/>
    </row>
    <row r="16" spans="1:21" ht="28.5">
      <c r="A16" s="891" t="s">
        <v>93</v>
      </c>
      <c r="B16" s="892" t="s">
        <v>541</v>
      </c>
      <c r="C16" s="897">
        <f>SUM(C17:C19)</f>
        <v>39106</v>
      </c>
      <c r="D16" s="897"/>
      <c r="E16" s="897"/>
      <c r="F16" s="897"/>
      <c r="G16" s="897"/>
      <c r="H16" s="897"/>
      <c r="I16" s="897"/>
      <c r="J16" s="897"/>
      <c r="K16" s="897"/>
      <c r="L16" s="897">
        <f>SUM(L17:L19)</f>
        <v>9421000</v>
      </c>
      <c r="M16" s="897"/>
      <c r="N16" s="897"/>
      <c r="O16" s="897"/>
      <c r="P16" s="897"/>
      <c r="Q16" s="897"/>
      <c r="R16" s="897"/>
      <c r="S16" s="897"/>
      <c r="T16" s="897"/>
      <c r="U16" s="709"/>
    </row>
    <row r="17" spans="1:21" ht="15">
      <c r="A17" s="893">
        <v>1</v>
      </c>
      <c r="B17" s="894" t="s">
        <v>542</v>
      </c>
      <c r="C17" s="898">
        <v>25800</v>
      </c>
      <c r="D17" s="898"/>
      <c r="E17" s="898">
        <v>76510</v>
      </c>
      <c r="F17" s="898"/>
      <c r="G17" s="898"/>
      <c r="H17" s="898"/>
      <c r="I17" s="898"/>
      <c r="J17" s="898"/>
      <c r="K17" s="898"/>
      <c r="L17" s="898">
        <v>21000</v>
      </c>
      <c r="M17" s="898"/>
      <c r="N17" s="898">
        <v>11873</v>
      </c>
      <c r="O17" s="898"/>
      <c r="P17" s="898"/>
      <c r="Q17" s="898"/>
      <c r="R17" s="898"/>
      <c r="S17" s="898"/>
      <c r="T17" s="898"/>
      <c r="U17" s="889"/>
    </row>
    <row r="18" spans="1:21" ht="15">
      <c r="A18" s="893">
        <v>2</v>
      </c>
      <c r="B18" s="894" t="s">
        <v>543</v>
      </c>
      <c r="C18" s="898">
        <v>13306</v>
      </c>
      <c r="D18" s="898"/>
      <c r="E18" s="898">
        <v>36989</v>
      </c>
      <c r="F18" s="898"/>
      <c r="G18" s="898"/>
      <c r="H18" s="898"/>
      <c r="I18" s="898"/>
      <c r="J18" s="898">
        <v>1400</v>
      </c>
      <c r="K18" s="898"/>
      <c r="L18" s="899">
        <f>9400000</f>
        <v>9400000</v>
      </c>
      <c r="M18" s="899"/>
      <c r="N18" s="899"/>
      <c r="O18" s="899"/>
      <c r="P18" s="899">
        <f>23807-7000</f>
        <v>16807</v>
      </c>
      <c r="Q18" s="899"/>
      <c r="R18" s="899"/>
      <c r="S18" s="899"/>
      <c r="T18" s="899"/>
      <c r="U18" s="889"/>
    </row>
    <row r="19" spans="1:21" ht="15">
      <c r="A19" s="893">
        <v>3</v>
      </c>
      <c r="B19" s="894" t="s">
        <v>544</v>
      </c>
      <c r="C19" s="888"/>
      <c r="D19" s="888"/>
      <c r="E19" s="888"/>
      <c r="F19" s="888"/>
      <c r="G19" s="888"/>
      <c r="H19" s="888"/>
      <c r="I19" s="888"/>
      <c r="J19" s="888"/>
      <c r="K19" s="888"/>
      <c r="L19" s="888"/>
      <c r="M19" s="888"/>
      <c r="N19" s="888"/>
      <c r="O19" s="888"/>
      <c r="P19" s="888"/>
      <c r="Q19" s="888"/>
      <c r="R19" s="888"/>
      <c r="S19" s="888"/>
      <c r="T19" s="888"/>
      <c r="U19" s="889"/>
    </row>
    <row r="20" spans="1:21" s="448" customFormat="1" ht="45" customHeight="1">
      <c r="A20" s="891" t="s">
        <v>182</v>
      </c>
      <c r="B20" s="892" t="s">
        <v>545</v>
      </c>
      <c r="C20" s="900">
        <f>SUM(C21:C22)</f>
        <v>1622146</v>
      </c>
      <c r="D20" s="900"/>
      <c r="E20" s="900"/>
      <c r="F20" s="900"/>
      <c r="G20" s="900"/>
      <c r="H20" s="900"/>
      <c r="I20" s="900"/>
      <c r="J20" s="900"/>
      <c r="K20" s="900"/>
      <c r="L20" s="900">
        <f>SUM(L21:L22)</f>
        <v>1607617</v>
      </c>
      <c r="M20" s="900"/>
      <c r="N20" s="900"/>
      <c r="O20" s="900"/>
      <c r="P20" s="900"/>
      <c r="Q20" s="900"/>
      <c r="R20" s="900"/>
      <c r="S20" s="900"/>
      <c r="T20" s="900"/>
      <c r="U20" s="887"/>
    </row>
    <row r="21" spans="1:21" s="448" customFormat="1" ht="41.25" customHeight="1">
      <c r="A21" s="893">
        <v>1</v>
      </c>
      <c r="B21" s="901" t="s">
        <v>546</v>
      </c>
      <c r="C21" s="902">
        <v>475827</v>
      </c>
      <c r="D21" s="902"/>
      <c r="E21" s="902"/>
      <c r="F21" s="902"/>
      <c r="G21" s="902"/>
      <c r="H21" s="902"/>
      <c r="I21" s="902"/>
      <c r="J21" s="902"/>
      <c r="K21" s="902"/>
      <c r="L21" s="903">
        <v>521102</v>
      </c>
      <c r="M21" s="903"/>
      <c r="N21" s="903"/>
      <c r="O21" s="903"/>
      <c r="P21" s="903"/>
      <c r="Q21" s="903"/>
      <c r="R21" s="903"/>
      <c r="S21" s="903"/>
      <c r="T21" s="903"/>
      <c r="U21" s="938" t="s">
        <v>856</v>
      </c>
    </row>
    <row r="22" spans="1:21" s="448" customFormat="1" ht="73.5" customHeight="1">
      <c r="A22" s="893">
        <v>2</v>
      </c>
      <c r="B22" s="901" t="s">
        <v>547</v>
      </c>
      <c r="C22" s="902">
        <v>1146319</v>
      </c>
      <c r="D22" s="902"/>
      <c r="E22" s="902"/>
      <c r="F22" s="902"/>
      <c r="G22" s="902"/>
      <c r="H22" s="902"/>
      <c r="I22" s="902"/>
      <c r="J22" s="902"/>
      <c r="K22" s="902"/>
      <c r="L22" s="903">
        <v>1086515</v>
      </c>
      <c r="M22" s="903"/>
      <c r="N22" s="903"/>
      <c r="O22" s="903"/>
      <c r="P22" s="903"/>
      <c r="Q22" s="903"/>
      <c r="R22" s="903"/>
      <c r="S22" s="903"/>
      <c r="T22" s="903"/>
      <c r="U22" s="938"/>
    </row>
    <row r="23" spans="1:21" ht="26.25" customHeight="1">
      <c r="A23" s="891" t="s">
        <v>357</v>
      </c>
      <c r="B23" s="892" t="s">
        <v>548</v>
      </c>
      <c r="C23" s="904">
        <f>1991048+4800</f>
        <v>1995848</v>
      </c>
      <c r="D23" s="904"/>
      <c r="E23" s="904"/>
      <c r="F23" s="904"/>
      <c r="G23" s="904"/>
      <c r="H23" s="904"/>
      <c r="I23" s="904"/>
      <c r="J23" s="904"/>
      <c r="K23" s="904"/>
      <c r="L23" s="900">
        <v>2000000</v>
      </c>
      <c r="M23" s="900"/>
      <c r="N23" s="900"/>
      <c r="O23" s="900"/>
      <c r="P23" s="900"/>
      <c r="Q23" s="900"/>
      <c r="R23" s="900"/>
      <c r="S23" s="900"/>
      <c r="T23" s="900"/>
      <c r="U23" s="889"/>
    </row>
    <row r="24" spans="1:21" s="449" customFormat="1" ht="48" customHeight="1">
      <c r="A24" s="891" t="s">
        <v>358</v>
      </c>
      <c r="B24" s="905" t="s">
        <v>549</v>
      </c>
      <c r="C24" s="900">
        <f>C25+C26</f>
        <v>3420</v>
      </c>
      <c r="D24" s="900"/>
      <c r="E24" s="900"/>
      <c r="F24" s="900"/>
      <c r="G24" s="900"/>
      <c r="H24" s="900"/>
      <c r="I24" s="900"/>
      <c r="J24" s="900"/>
      <c r="K24" s="900"/>
      <c r="L24" s="900"/>
      <c r="M24" s="900"/>
      <c r="N24" s="900"/>
      <c r="O24" s="900"/>
      <c r="P24" s="900"/>
      <c r="Q24" s="900"/>
      <c r="R24" s="900"/>
      <c r="S24" s="900"/>
      <c r="T24" s="900"/>
      <c r="U24" s="890"/>
    </row>
    <row r="25" spans="1:21" ht="27" customHeight="1">
      <c r="A25" s="893">
        <v>1</v>
      </c>
      <c r="B25" s="894" t="s">
        <v>550</v>
      </c>
      <c r="C25" s="888">
        <f>SUM(D25:K25)</f>
        <v>55</v>
      </c>
      <c r="D25" s="888"/>
      <c r="E25" s="888"/>
      <c r="F25" s="888"/>
      <c r="G25" s="888">
        <v>55</v>
      </c>
      <c r="H25" s="888"/>
      <c r="I25" s="888"/>
      <c r="J25" s="888"/>
      <c r="K25" s="888"/>
      <c r="L25" s="888"/>
      <c r="M25" s="888"/>
      <c r="N25" s="888"/>
      <c r="O25" s="888"/>
      <c r="P25" s="888"/>
      <c r="Q25" s="888"/>
      <c r="R25" s="888"/>
      <c r="S25" s="888"/>
      <c r="T25" s="888"/>
      <c r="U25" s="709"/>
    </row>
    <row r="26" spans="1:21" ht="29.25" customHeight="1">
      <c r="A26" s="893">
        <v>2</v>
      </c>
      <c r="B26" s="894" t="s">
        <v>551</v>
      </c>
      <c r="C26" s="888">
        <f>SUM(D26:K26)</f>
        <v>3365</v>
      </c>
      <c r="D26" s="888">
        <v>136</v>
      </c>
      <c r="E26" s="888"/>
      <c r="F26" s="888"/>
      <c r="G26" s="888">
        <v>940</v>
      </c>
      <c r="H26" s="888">
        <v>358</v>
      </c>
      <c r="I26" s="888">
        <v>850</v>
      </c>
      <c r="J26" s="888">
        <v>931</v>
      </c>
      <c r="K26" s="888">
        <v>150</v>
      </c>
      <c r="L26" s="888"/>
      <c r="M26" s="888"/>
      <c r="N26" s="888"/>
      <c r="O26" s="888"/>
      <c r="P26" s="888">
        <v>516</v>
      </c>
      <c r="Q26" s="888"/>
      <c r="R26" s="888"/>
      <c r="S26" s="888">
        <v>935</v>
      </c>
      <c r="T26" s="888"/>
      <c r="U26" s="709"/>
    </row>
    <row r="27" spans="1:21" ht="21.75" customHeight="1"/>
  </sheetData>
  <mergeCells count="11">
    <mergeCell ref="U21:U22"/>
    <mergeCell ref="U5:U6"/>
    <mergeCell ref="A2:U2"/>
    <mergeCell ref="A1:B1"/>
    <mergeCell ref="A5:A6"/>
    <mergeCell ref="B5:B6"/>
    <mergeCell ref="C5:C6"/>
    <mergeCell ref="L5:L6"/>
    <mergeCell ref="D5:K5"/>
    <mergeCell ref="M5:T5"/>
    <mergeCell ref="A3:U3"/>
  </mergeCells>
  <printOptions horizontalCentered="1"/>
  <pageMargins left="0.2" right="0.2" top="0.25" bottom="0.25" header="0.3" footer="0.3"/>
  <pageSetup paperSize="9" scale="70" orientation="landscape" verticalDpi="0" r:id="rId1"/>
</worksheet>
</file>

<file path=xl/worksheets/sheet6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V109"/>
  <sheetViews>
    <sheetView zoomScale="85" zoomScaleNormal="85" workbookViewId="0">
      <pane xSplit="3" ySplit="4" topLeftCell="D90" activePane="bottomRight" state="frozen"/>
      <selection pane="topRight" activeCell="D1" sqref="D1"/>
      <selection pane="bottomLeft" activeCell="A5" sqref="A5"/>
      <selection pane="bottomRight" activeCell="AA103" sqref="AA102:AA103"/>
    </sheetView>
  </sheetViews>
  <sheetFormatPr defaultColWidth="9.140625" defaultRowHeight="15.75"/>
  <cols>
    <col min="1" max="1" width="5.5703125" style="405" customWidth="1"/>
    <col min="2" max="2" width="20" style="406" customWidth="1"/>
    <col min="3" max="3" width="7.5703125" style="405" customWidth="1"/>
    <col min="4" max="5" width="6.28515625" style="405" customWidth="1"/>
    <col min="6" max="6" width="6.140625" style="405" customWidth="1"/>
    <col min="7" max="7" width="7.28515625" style="405" customWidth="1"/>
    <col min="8" max="8" width="6.28515625" style="405" customWidth="1"/>
    <col min="9" max="9" width="7.28515625" style="405" customWidth="1"/>
    <col min="10" max="10" width="6.28515625" style="405" customWidth="1"/>
    <col min="11" max="12" width="6.42578125" style="405" customWidth="1"/>
    <col min="13" max="13" width="6.28515625" style="405" customWidth="1"/>
    <col min="14" max="14" width="6.5703125" style="405" customWidth="1"/>
    <col min="15" max="15" width="7.7109375" style="405" customWidth="1"/>
    <col min="16" max="16" width="6.140625" style="405" customWidth="1"/>
    <col min="17" max="17" width="5.5703125" style="405" customWidth="1"/>
    <col min="18" max="18" width="6.7109375" style="405" customWidth="1"/>
    <col min="19" max="19" width="6.42578125" style="405" customWidth="1"/>
    <col min="20" max="20" width="6.7109375" style="405" customWidth="1"/>
    <col min="21" max="21" width="7.28515625" style="405" customWidth="1"/>
    <col min="22" max="22" width="7.28515625" style="403" customWidth="1"/>
    <col min="23" max="16384" width="9.140625" style="405"/>
  </cols>
  <sheetData>
    <row r="1" spans="1:22" ht="27" customHeight="1">
      <c r="A1" s="951" t="s">
        <v>1024</v>
      </c>
      <c r="B1" s="951"/>
      <c r="C1" s="951"/>
      <c r="D1" s="951"/>
      <c r="E1" s="951"/>
      <c r="F1" s="951"/>
      <c r="G1" s="951"/>
      <c r="H1" s="951"/>
      <c r="I1" s="951"/>
      <c r="J1" s="951"/>
      <c r="K1" s="951"/>
      <c r="L1" s="951"/>
      <c r="M1" s="951"/>
      <c r="N1" s="951"/>
      <c r="O1" s="951"/>
      <c r="P1" s="951"/>
      <c r="Q1" s="951"/>
      <c r="R1" s="951"/>
      <c r="S1" s="951"/>
      <c r="T1" s="951"/>
      <c r="U1" s="951"/>
      <c r="V1" s="951"/>
    </row>
    <row r="2" spans="1:22" ht="6.75" customHeight="1">
      <c r="A2" s="798"/>
      <c r="B2" s="799"/>
      <c r="C2" s="798"/>
      <c r="D2" s="798"/>
      <c r="E2" s="798"/>
      <c r="F2" s="798"/>
      <c r="G2" s="798"/>
      <c r="H2" s="798"/>
      <c r="I2" s="798"/>
      <c r="J2" s="798"/>
      <c r="K2" s="798"/>
      <c r="L2" s="798"/>
      <c r="M2" s="798"/>
      <c r="N2" s="798"/>
      <c r="O2" s="798"/>
      <c r="P2" s="798"/>
      <c r="Q2" s="798"/>
      <c r="R2" s="798"/>
      <c r="S2" s="798"/>
      <c r="T2" s="798"/>
      <c r="U2" s="798"/>
      <c r="V2" s="402"/>
    </row>
    <row r="3" spans="1:22" ht="40.5" customHeight="1">
      <c r="A3" s="952" t="s">
        <v>0</v>
      </c>
      <c r="B3" s="953" t="s">
        <v>363</v>
      </c>
      <c r="C3" s="755" t="s">
        <v>364</v>
      </c>
      <c r="D3" s="952" t="s">
        <v>365</v>
      </c>
      <c r="E3" s="952"/>
      <c r="F3" s="952"/>
      <c r="G3" s="952"/>
      <c r="H3" s="952"/>
      <c r="I3" s="952"/>
      <c r="J3" s="952"/>
      <c r="K3" s="952"/>
      <c r="L3" s="952" t="s">
        <v>366</v>
      </c>
      <c r="M3" s="952"/>
      <c r="N3" s="952"/>
      <c r="O3" s="952"/>
      <c r="P3" s="952" t="s">
        <v>367</v>
      </c>
      <c r="Q3" s="952"/>
      <c r="R3" s="952"/>
      <c r="S3" s="952"/>
      <c r="T3" s="952" t="s">
        <v>368</v>
      </c>
      <c r="U3" s="952"/>
      <c r="V3" s="952" t="s">
        <v>369</v>
      </c>
    </row>
    <row r="4" spans="1:22" ht="126.6" customHeight="1">
      <c r="A4" s="952"/>
      <c r="B4" s="923"/>
      <c r="C4" s="755" t="s">
        <v>438</v>
      </c>
      <c r="D4" s="755" t="s">
        <v>439</v>
      </c>
      <c r="E4" s="755" t="s">
        <v>440</v>
      </c>
      <c r="F4" s="755" t="s">
        <v>441</v>
      </c>
      <c r="G4" s="755" t="s">
        <v>442</v>
      </c>
      <c r="H4" s="755" t="s">
        <v>443</v>
      </c>
      <c r="I4" s="755" t="s">
        <v>444</v>
      </c>
      <c r="J4" s="755" t="s">
        <v>445</v>
      </c>
      <c r="K4" s="755" t="s">
        <v>446</v>
      </c>
      <c r="L4" s="755" t="s">
        <v>447</v>
      </c>
      <c r="M4" s="755" t="s">
        <v>448</v>
      </c>
      <c r="N4" s="755" t="s">
        <v>449</v>
      </c>
      <c r="O4" s="755" t="s">
        <v>450</v>
      </c>
      <c r="P4" s="755" t="s">
        <v>451</v>
      </c>
      <c r="Q4" s="755" t="s">
        <v>452</v>
      </c>
      <c r="R4" s="755" t="s">
        <v>453</v>
      </c>
      <c r="S4" s="755" t="s">
        <v>454</v>
      </c>
      <c r="T4" s="755" t="s">
        <v>455</v>
      </c>
      <c r="U4" s="755" t="s">
        <v>456</v>
      </c>
      <c r="V4" s="952"/>
    </row>
    <row r="5" spans="1:22" ht="28.9" customHeight="1">
      <c r="A5" s="954" t="s">
        <v>370</v>
      </c>
      <c r="B5" s="954"/>
      <c r="C5" s="837">
        <f t="shared" ref="C5:U5" si="0">C6+C9+C22+C32+C44+C61+C83+C94</f>
        <v>94</v>
      </c>
      <c r="D5" s="837">
        <f t="shared" si="0"/>
        <v>73</v>
      </c>
      <c r="E5" s="837">
        <f t="shared" si="0"/>
        <v>93</v>
      </c>
      <c r="F5" s="837">
        <f t="shared" si="0"/>
        <v>88</v>
      </c>
      <c r="G5" s="837">
        <f t="shared" si="0"/>
        <v>64</v>
      </c>
      <c r="H5" s="837">
        <f t="shared" si="0"/>
        <v>57</v>
      </c>
      <c r="I5" s="837">
        <f t="shared" si="0"/>
        <v>91</v>
      </c>
      <c r="J5" s="837">
        <f t="shared" si="0"/>
        <v>90</v>
      </c>
      <c r="K5" s="837">
        <f t="shared" si="0"/>
        <v>56</v>
      </c>
      <c r="L5" s="837">
        <f t="shared" si="0"/>
        <v>41</v>
      </c>
      <c r="M5" s="837">
        <f t="shared" si="0"/>
        <v>39</v>
      </c>
      <c r="N5" s="837">
        <f t="shared" si="0"/>
        <v>79</v>
      </c>
      <c r="O5" s="837">
        <f t="shared" si="0"/>
        <v>39</v>
      </c>
      <c r="P5" s="837">
        <f t="shared" si="0"/>
        <v>63</v>
      </c>
      <c r="Q5" s="837">
        <f t="shared" si="0"/>
        <v>71</v>
      </c>
      <c r="R5" s="837">
        <f t="shared" si="0"/>
        <v>85</v>
      </c>
      <c r="S5" s="837">
        <f t="shared" si="0"/>
        <v>40</v>
      </c>
      <c r="T5" s="837">
        <f t="shared" si="0"/>
        <v>82</v>
      </c>
      <c r="U5" s="837">
        <f t="shared" si="0"/>
        <v>39</v>
      </c>
      <c r="V5" s="862">
        <f>SUM(C5:U5)/94</f>
        <v>13.659574468085106</v>
      </c>
    </row>
    <row r="6" spans="1:22" ht="24.75" customHeight="1">
      <c r="A6" s="847" t="s">
        <v>13</v>
      </c>
      <c r="B6" s="848" t="s">
        <v>463</v>
      </c>
      <c r="C6" s="847">
        <f>SUM(C7:C8)</f>
        <v>2</v>
      </c>
      <c r="D6" s="847">
        <f t="shared" ref="D6:U6" si="1">SUM(D7:D8)</f>
        <v>2</v>
      </c>
      <c r="E6" s="847">
        <f t="shared" si="1"/>
        <v>2</v>
      </c>
      <c r="F6" s="847">
        <f t="shared" si="1"/>
        <v>2</v>
      </c>
      <c r="G6" s="847">
        <f t="shared" si="1"/>
        <v>2</v>
      </c>
      <c r="H6" s="847">
        <f t="shared" si="1"/>
        <v>2</v>
      </c>
      <c r="I6" s="847">
        <f t="shared" si="1"/>
        <v>2</v>
      </c>
      <c r="J6" s="847">
        <f t="shared" si="1"/>
        <v>2</v>
      </c>
      <c r="K6" s="847">
        <f t="shared" si="1"/>
        <v>2</v>
      </c>
      <c r="L6" s="847">
        <f t="shared" si="1"/>
        <v>1</v>
      </c>
      <c r="M6" s="847">
        <f t="shared" si="1"/>
        <v>1</v>
      </c>
      <c r="N6" s="847">
        <f t="shared" si="1"/>
        <v>2</v>
      </c>
      <c r="O6" s="847">
        <f t="shared" si="1"/>
        <v>1</v>
      </c>
      <c r="P6" s="847">
        <f t="shared" si="1"/>
        <v>1</v>
      </c>
      <c r="Q6" s="847">
        <f t="shared" si="1"/>
        <v>2</v>
      </c>
      <c r="R6" s="847">
        <f t="shared" si="1"/>
        <v>2</v>
      </c>
      <c r="S6" s="847">
        <f t="shared" si="1"/>
        <v>1</v>
      </c>
      <c r="T6" s="847">
        <f t="shared" si="1"/>
        <v>2</v>
      </c>
      <c r="U6" s="847">
        <f t="shared" si="1"/>
        <v>1</v>
      </c>
      <c r="V6" s="847">
        <f>SUM(C6:U6)/2</f>
        <v>16</v>
      </c>
    </row>
    <row r="7" spans="1:22" ht="21.75" customHeight="1">
      <c r="A7" s="849">
        <v>1</v>
      </c>
      <c r="B7" s="850" t="s">
        <v>371</v>
      </c>
      <c r="C7" s="849">
        <v>1</v>
      </c>
      <c r="D7" s="849">
        <v>1</v>
      </c>
      <c r="E7" s="849">
        <v>1</v>
      </c>
      <c r="F7" s="849">
        <v>1</v>
      </c>
      <c r="G7" s="849">
        <v>1</v>
      </c>
      <c r="H7" s="849">
        <v>1</v>
      </c>
      <c r="I7" s="849">
        <v>1</v>
      </c>
      <c r="J7" s="849">
        <v>1</v>
      </c>
      <c r="K7" s="849">
        <v>1</v>
      </c>
      <c r="L7" s="849">
        <v>0</v>
      </c>
      <c r="M7" s="849">
        <v>0</v>
      </c>
      <c r="N7" s="849">
        <v>1</v>
      </c>
      <c r="O7" s="849">
        <v>0</v>
      </c>
      <c r="P7" s="849">
        <v>0</v>
      </c>
      <c r="Q7" s="849">
        <v>1</v>
      </c>
      <c r="R7" s="849">
        <v>1</v>
      </c>
      <c r="S7" s="849">
        <v>0</v>
      </c>
      <c r="T7" s="849">
        <v>1</v>
      </c>
      <c r="U7" s="849">
        <v>0</v>
      </c>
      <c r="V7" s="847">
        <f>SUM(C7:U7)</f>
        <v>13</v>
      </c>
    </row>
    <row r="8" spans="1:22" ht="21.75" customHeight="1">
      <c r="A8" s="849">
        <v>2</v>
      </c>
      <c r="B8" s="850" t="s">
        <v>372</v>
      </c>
      <c r="C8" s="849">
        <v>1</v>
      </c>
      <c r="D8" s="849">
        <v>1</v>
      </c>
      <c r="E8" s="849">
        <v>1</v>
      </c>
      <c r="F8" s="849">
        <v>1</v>
      </c>
      <c r="G8" s="849">
        <v>1</v>
      </c>
      <c r="H8" s="849">
        <v>1</v>
      </c>
      <c r="I8" s="849">
        <v>1</v>
      </c>
      <c r="J8" s="849">
        <v>1</v>
      </c>
      <c r="K8" s="849">
        <v>1</v>
      </c>
      <c r="L8" s="849">
        <v>1</v>
      </c>
      <c r="M8" s="849">
        <v>1</v>
      </c>
      <c r="N8" s="849">
        <v>1</v>
      </c>
      <c r="O8" s="849">
        <v>1</v>
      </c>
      <c r="P8" s="849">
        <v>1</v>
      </c>
      <c r="Q8" s="849">
        <v>1</v>
      </c>
      <c r="R8" s="849">
        <v>1</v>
      </c>
      <c r="S8" s="849">
        <v>1</v>
      </c>
      <c r="T8" s="849">
        <v>1</v>
      </c>
      <c r="U8" s="849">
        <v>1</v>
      </c>
      <c r="V8" s="847">
        <f>SUM(C8:U8)</f>
        <v>19</v>
      </c>
    </row>
    <row r="9" spans="1:22" s="401" customFormat="1" ht="21.75" customHeight="1">
      <c r="A9" s="851" t="s">
        <v>28</v>
      </c>
      <c r="B9" s="852" t="s">
        <v>458</v>
      </c>
      <c r="C9" s="851">
        <f>SUM(C10:C21)</f>
        <v>12</v>
      </c>
      <c r="D9" s="851">
        <f t="shared" ref="D9:U9" si="2">SUM(D10:D21)</f>
        <v>12</v>
      </c>
      <c r="E9" s="851">
        <f t="shared" si="2"/>
        <v>12</v>
      </c>
      <c r="F9" s="851">
        <f t="shared" si="2"/>
        <v>12</v>
      </c>
      <c r="G9" s="851">
        <f t="shared" si="2"/>
        <v>12</v>
      </c>
      <c r="H9" s="851">
        <f t="shared" si="2"/>
        <v>11</v>
      </c>
      <c r="I9" s="851">
        <f t="shared" si="2"/>
        <v>12</v>
      </c>
      <c r="J9" s="851">
        <f t="shared" si="2"/>
        <v>12</v>
      </c>
      <c r="K9" s="851">
        <f t="shared" si="2"/>
        <v>12</v>
      </c>
      <c r="L9" s="851">
        <f t="shared" si="2"/>
        <v>9</v>
      </c>
      <c r="M9" s="851">
        <f t="shared" si="2"/>
        <v>8</v>
      </c>
      <c r="N9" s="851">
        <f t="shared" si="2"/>
        <v>11</v>
      </c>
      <c r="O9" s="851">
        <f t="shared" si="2"/>
        <v>8</v>
      </c>
      <c r="P9" s="851">
        <f t="shared" si="2"/>
        <v>12</v>
      </c>
      <c r="Q9" s="851">
        <f t="shared" si="2"/>
        <v>11</v>
      </c>
      <c r="R9" s="851">
        <f t="shared" si="2"/>
        <v>12</v>
      </c>
      <c r="S9" s="851">
        <f t="shared" si="2"/>
        <v>8</v>
      </c>
      <c r="T9" s="851">
        <f t="shared" si="2"/>
        <v>12</v>
      </c>
      <c r="U9" s="851">
        <f t="shared" si="2"/>
        <v>8</v>
      </c>
      <c r="V9" s="853">
        <f>SUM(C9:U9)/12</f>
        <v>17.166666666666668</v>
      </c>
    </row>
    <row r="10" spans="1:22" s="401" customFormat="1" ht="21.75" customHeight="1">
      <c r="A10" s="854">
        <v>1</v>
      </c>
      <c r="B10" s="855" t="s">
        <v>362</v>
      </c>
      <c r="C10" s="849">
        <v>1</v>
      </c>
      <c r="D10" s="849">
        <v>1</v>
      </c>
      <c r="E10" s="849">
        <v>1</v>
      </c>
      <c r="F10" s="849">
        <v>1</v>
      </c>
      <c r="G10" s="849">
        <v>1</v>
      </c>
      <c r="H10" s="849">
        <v>1</v>
      </c>
      <c r="I10" s="849">
        <v>1</v>
      </c>
      <c r="J10" s="849">
        <v>1</v>
      </c>
      <c r="K10" s="849">
        <v>1</v>
      </c>
      <c r="L10" s="849">
        <v>1</v>
      </c>
      <c r="M10" s="849">
        <v>1</v>
      </c>
      <c r="N10" s="849">
        <v>1</v>
      </c>
      <c r="O10" s="849">
        <v>1</v>
      </c>
      <c r="P10" s="849">
        <v>1</v>
      </c>
      <c r="Q10" s="849">
        <v>1</v>
      </c>
      <c r="R10" s="849">
        <v>1</v>
      </c>
      <c r="S10" s="849">
        <v>1</v>
      </c>
      <c r="T10" s="849">
        <v>1</v>
      </c>
      <c r="U10" s="849">
        <v>1</v>
      </c>
      <c r="V10" s="881">
        <f>SUM(C10:U10)</f>
        <v>19</v>
      </c>
    </row>
    <row r="11" spans="1:22" s="401" customFormat="1" ht="21.75" customHeight="1">
      <c r="A11" s="854">
        <v>2</v>
      </c>
      <c r="B11" s="855" t="s">
        <v>329</v>
      </c>
      <c r="C11" s="849">
        <v>1</v>
      </c>
      <c r="D11" s="849">
        <v>1</v>
      </c>
      <c r="E11" s="849">
        <v>1</v>
      </c>
      <c r="F11" s="849">
        <v>1</v>
      </c>
      <c r="G11" s="849">
        <v>1</v>
      </c>
      <c r="H11" s="849">
        <v>1</v>
      </c>
      <c r="I11" s="849">
        <v>1</v>
      </c>
      <c r="J11" s="849">
        <v>1</v>
      </c>
      <c r="K11" s="849">
        <v>1</v>
      </c>
      <c r="L11" s="849">
        <v>1</v>
      </c>
      <c r="M11" s="849">
        <v>1</v>
      </c>
      <c r="N11" s="849">
        <v>1</v>
      </c>
      <c r="O11" s="849">
        <v>1</v>
      </c>
      <c r="P11" s="849">
        <v>1</v>
      </c>
      <c r="Q11" s="849">
        <v>1</v>
      </c>
      <c r="R11" s="849">
        <v>1</v>
      </c>
      <c r="S11" s="849">
        <v>1</v>
      </c>
      <c r="T11" s="849">
        <v>1</v>
      </c>
      <c r="U11" s="849">
        <v>1</v>
      </c>
      <c r="V11" s="881">
        <f t="shared" ref="V11:V21" si="3">SUM(C11:U11)</f>
        <v>19</v>
      </c>
    </row>
    <row r="12" spans="1:22" s="401" customFormat="1" ht="21.75" customHeight="1">
      <c r="A12" s="854">
        <v>3</v>
      </c>
      <c r="B12" s="855" t="s">
        <v>334</v>
      </c>
      <c r="C12" s="849">
        <v>1</v>
      </c>
      <c r="D12" s="849">
        <v>1</v>
      </c>
      <c r="E12" s="849">
        <v>1</v>
      </c>
      <c r="F12" s="849">
        <v>1</v>
      </c>
      <c r="G12" s="849">
        <v>1</v>
      </c>
      <c r="H12" s="849">
        <v>1</v>
      </c>
      <c r="I12" s="849">
        <v>1</v>
      </c>
      <c r="J12" s="849">
        <v>1</v>
      </c>
      <c r="K12" s="849">
        <v>1</v>
      </c>
      <c r="L12" s="849">
        <v>1</v>
      </c>
      <c r="M12" s="849">
        <v>1</v>
      </c>
      <c r="N12" s="849">
        <v>1</v>
      </c>
      <c r="O12" s="849">
        <v>1</v>
      </c>
      <c r="P12" s="849">
        <v>1</v>
      </c>
      <c r="Q12" s="849">
        <v>1</v>
      </c>
      <c r="R12" s="849">
        <v>1</v>
      </c>
      <c r="S12" s="849">
        <v>1</v>
      </c>
      <c r="T12" s="849">
        <v>1</v>
      </c>
      <c r="U12" s="849">
        <v>1</v>
      </c>
      <c r="V12" s="881">
        <f t="shared" si="3"/>
        <v>19</v>
      </c>
    </row>
    <row r="13" spans="1:22" s="401" customFormat="1" ht="21.75" customHeight="1">
      <c r="A13" s="854">
        <v>4</v>
      </c>
      <c r="B13" s="855" t="s">
        <v>332</v>
      </c>
      <c r="C13" s="849">
        <v>1</v>
      </c>
      <c r="D13" s="849">
        <v>1</v>
      </c>
      <c r="E13" s="849">
        <v>1</v>
      </c>
      <c r="F13" s="849">
        <v>1</v>
      </c>
      <c r="G13" s="849">
        <v>1</v>
      </c>
      <c r="H13" s="849">
        <v>1</v>
      </c>
      <c r="I13" s="849">
        <v>1</v>
      </c>
      <c r="J13" s="849">
        <v>1</v>
      </c>
      <c r="K13" s="849">
        <v>1</v>
      </c>
      <c r="L13" s="849">
        <v>1</v>
      </c>
      <c r="M13" s="849">
        <v>1</v>
      </c>
      <c r="N13" s="849">
        <v>1</v>
      </c>
      <c r="O13" s="849">
        <v>1</v>
      </c>
      <c r="P13" s="849">
        <v>1</v>
      </c>
      <c r="Q13" s="849">
        <v>1</v>
      </c>
      <c r="R13" s="849">
        <v>1</v>
      </c>
      <c r="S13" s="849">
        <v>1</v>
      </c>
      <c r="T13" s="849">
        <v>1</v>
      </c>
      <c r="U13" s="849">
        <v>1</v>
      </c>
      <c r="V13" s="881">
        <f t="shared" si="3"/>
        <v>19</v>
      </c>
    </row>
    <row r="14" spans="1:22" s="401" customFormat="1" ht="21.75" customHeight="1">
      <c r="A14" s="854">
        <v>5</v>
      </c>
      <c r="B14" s="855" t="s">
        <v>336</v>
      </c>
      <c r="C14" s="849">
        <v>1</v>
      </c>
      <c r="D14" s="849">
        <v>1</v>
      </c>
      <c r="E14" s="849">
        <v>1</v>
      </c>
      <c r="F14" s="849">
        <v>1</v>
      </c>
      <c r="G14" s="849">
        <v>1</v>
      </c>
      <c r="H14" s="849">
        <v>1</v>
      </c>
      <c r="I14" s="849">
        <v>1</v>
      </c>
      <c r="J14" s="849">
        <v>1</v>
      </c>
      <c r="K14" s="849">
        <v>1</v>
      </c>
      <c r="L14" s="849">
        <v>1</v>
      </c>
      <c r="M14" s="849">
        <v>1</v>
      </c>
      <c r="N14" s="849">
        <v>1</v>
      </c>
      <c r="O14" s="849">
        <v>1</v>
      </c>
      <c r="P14" s="849">
        <v>1</v>
      </c>
      <c r="Q14" s="849">
        <v>1</v>
      </c>
      <c r="R14" s="849">
        <v>1</v>
      </c>
      <c r="S14" s="849">
        <v>1</v>
      </c>
      <c r="T14" s="849">
        <v>1</v>
      </c>
      <c r="U14" s="849">
        <v>1</v>
      </c>
      <c r="V14" s="881">
        <f t="shared" si="3"/>
        <v>19</v>
      </c>
    </row>
    <row r="15" spans="1:22" s="401" customFormat="1" ht="21.75" customHeight="1">
      <c r="A15" s="854">
        <v>6</v>
      </c>
      <c r="B15" s="855" t="s">
        <v>331</v>
      </c>
      <c r="C15" s="849">
        <v>1</v>
      </c>
      <c r="D15" s="849">
        <v>1</v>
      </c>
      <c r="E15" s="849">
        <v>1</v>
      </c>
      <c r="F15" s="849">
        <v>1</v>
      </c>
      <c r="G15" s="849">
        <v>1</v>
      </c>
      <c r="H15" s="849">
        <v>1</v>
      </c>
      <c r="I15" s="849">
        <v>1</v>
      </c>
      <c r="J15" s="849">
        <v>1</v>
      </c>
      <c r="K15" s="849">
        <v>1</v>
      </c>
      <c r="L15" s="849">
        <v>1</v>
      </c>
      <c r="M15" s="849">
        <v>1</v>
      </c>
      <c r="N15" s="849">
        <v>1</v>
      </c>
      <c r="O15" s="849">
        <v>1</v>
      </c>
      <c r="P15" s="849">
        <v>1</v>
      </c>
      <c r="Q15" s="849">
        <v>1</v>
      </c>
      <c r="R15" s="849">
        <v>1</v>
      </c>
      <c r="S15" s="849">
        <v>1</v>
      </c>
      <c r="T15" s="849">
        <v>1</v>
      </c>
      <c r="U15" s="849">
        <v>1</v>
      </c>
      <c r="V15" s="881">
        <f t="shared" si="3"/>
        <v>19</v>
      </c>
    </row>
    <row r="16" spans="1:22" s="401" customFormat="1" ht="21.75" customHeight="1">
      <c r="A16" s="854">
        <v>7</v>
      </c>
      <c r="B16" s="855" t="s">
        <v>337</v>
      </c>
      <c r="C16" s="849">
        <v>1</v>
      </c>
      <c r="D16" s="849">
        <v>1</v>
      </c>
      <c r="E16" s="849">
        <v>1</v>
      </c>
      <c r="F16" s="849">
        <v>1</v>
      </c>
      <c r="G16" s="849">
        <v>1</v>
      </c>
      <c r="H16" s="849">
        <v>1</v>
      </c>
      <c r="I16" s="849">
        <v>1</v>
      </c>
      <c r="J16" s="849">
        <v>1</v>
      </c>
      <c r="K16" s="849">
        <v>1</v>
      </c>
      <c r="L16" s="849">
        <v>1</v>
      </c>
      <c r="M16" s="849">
        <v>1</v>
      </c>
      <c r="N16" s="849">
        <v>1</v>
      </c>
      <c r="O16" s="849">
        <v>1</v>
      </c>
      <c r="P16" s="849">
        <v>1</v>
      </c>
      <c r="Q16" s="849">
        <v>1</v>
      </c>
      <c r="R16" s="849">
        <v>1</v>
      </c>
      <c r="S16" s="849">
        <v>1</v>
      </c>
      <c r="T16" s="849">
        <v>1</v>
      </c>
      <c r="U16" s="849">
        <v>1</v>
      </c>
      <c r="V16" s="881">
        <f t="shared" si="3"/>
        <v>19</v>
      </c>
    </row>
    <row r="17" spans="1:22" s="401" customFormat="1" ht="21.75" customHeight="1">
      <c r="A17" s="854">
        <v>8</v>
      </c>
      <c r="B17" s="855" t="s">
        <v>330</v>
      </c>
      <c r="C17" s="849">
        <v>1</v>
      </c>
      <c r="D17" s="849">
        <v>1</v>
      </c>
      <c r="E17" s="849">
        <v>1</v>
      </c>
      <c r="F17" s="849">
        <v>1</v>
      </c>
      <c r="G17" s="849">
        <v>1</v>
      </c>
      <c r="H17" s="849">
        <v>1</v>
      </c>
      <c r="I17" s="849">
        <v>1</v>
      </c>
      <c r="J17" s="849">
        <v>1</v>
      </c>
      <c r="K17" s="849">
        <v>1</v>
      </c>
      <c r="L17" s="849">
        <v>1</v>
      </c>
      <c r="M17" s="849">
        <v>1</v>
      </c>
      <c r="N17" s="849">
        <v>1</v>
      </c>
      <c r="O17" s="849">
        <v>1</v>
      </c>
      <c r="P17" s="849">
        <v>1</v>
      </c>
      <c r="Q17" s="849">
        <v>1</v>
      </c>
      <c r="R17" s="849">
        <v>1</v>
      </c>
      <c r="S17" s="849">
        <v>1</v>
      </c>
      <c r="T17" s="849">
        <v>1</v>
      </c>
      <c r="U17" s="849">
        <v>1</v>
      </c>
      <c r="V17" s="881">
        <f t="shared" si="3"/>
        <v>19</v>
      </c>
    </row>
    <row r="18" spans="1:22" s="401" customFormat="1" ht="21.75" customHeight="1">
      <c r="A18" s="854">
        <v>9</v>
      </c>
      <c r="B18" s="855" t="s">
        <v>333</v>
      </c>
      <c r="C18" s="849">
        <v>1</v>
      </c>
      <c r="D18" s="849">
        <v>1</v>
      </c>
      <c r="E18" s="849">
        <v>1</v>
      </c>
      <c r="F18" s="849">
        <v>1</v>
      </c>
      <c r="G18" s="849">
        <v>1</v>
      </c>
      <c r="H18" s="849">
        <v>1</v>
      </c>
      <c r="I18" s="849">
        <v>1</v>
      </c>
      <c r="J18" s="849">
        <v>1</v>
      </c>
      <c r="K18" s="849">
        <v>1</v>
      </c>
      <c r="L18" s="849">
        <v>0</v>
      </c>
      <c r="M18" s="849">
        <v>0</v>
      </c>
      <c r="N18" s="849">
        <v>1</v>
      </c>
      <c r="O18" s="849">
        <v>0</v>
      </c>
      <c r="P18" s="849">
        <v>1</v>
      </c>
      <c r="Q18" s="849">
        <v>1</v>
      </c>
      <c r="R18" s="849">
        <v>1</v>
      </c>
      <c r="S18" s="849">
        <v>0</v>
      </c>
      <c r="T18" s="849">
        <v>1</v>
      </c>
      <c r="U18" s="849">
        <v>0</v>
      </c>
      <c r="V18" s="881">
        <f t="shared" si="3"/>
        <v>14</v>
      </c>
    </row>
    <row r="19" spans="1:22" s="401" customFormat="1" ht="21.75" customHeight="1">
      <c r="A19" s="854">
        <v>10</v>
      </c>
      <c r="B19" s="855" t="s">
        <v>406</v>
      </c>
      <c r="C19" s="849">
        <v>1</v>
      </c>
      <c r="D19" s="849">
        <v>1</v>
      </c>
      <c r="E19" s="849">
        <v>1</v>
      </c>
      <c r="F19" s="849">
        <v>1</v>
      </c>
      <c r="G19" s="849">
        <v>1</v>
      </c>
      <c r="H19" s="849">
        <v>1</v>
      </c>
      <c r="I19" s="849">
        <v>1</v>
      </c>
      <c r="J19" s="849">
        <v>1</v>
      </c>
      <c r="K19" s="849">
        <v>1</v>
      </c>
      <c r="L19" s="849">
        <v>0</v>
      </c>
      <c r="M19" s="849">
        <v>0</v>
      </c>
      <c r="N19" s="849">
        <v>1</v>
      </c>
      <c r="O19" s="849">
        <v>0</v>
      </c>
      <c r="P19" s="849">
        <v>1</v>
      </c>
      <c r="Q19" s="849">
        <v>1</v>
      </c>
      <c r="R19" s="849">
        <v>1</v>
      </c>
      <c r="S19" s="849">
        <v>0</v>
      </c>
      <c r="T19" s="849">
        <v>1</v>
      </c>
      <c r="U19" s="849">
        <v>0</v>
      </c>
      <c r="V19" s="881">
        <f t="shared" si="3"/>
        <v>14</v>
      </c>
    </row>
    <row r="20" spans="1:22" s="401" customFormat="1" ht="21.75" customHeight="1">
      <c r="A20" s="854">
        <v>11</v>
      </c>
      <c r="B20" s="855" t="s">
        <v>335</v>
      </c>
      <c r="C20" s="849">
        <v>1</v>
      </c>
      <c r="D20" s="849">
        <v>1</v>
      </c>
      <c r="E20" s="849">
        <v>1</v>
      </c>
      <c r="F20" s="849">
        <v>1</v>
      </c>
      <c r="G20" s="849">
        <v>1</v>
      </c>
      <c r="H20" s="849">
        <v>0</v>
      </c>
      <c r="I20" s="849">
        <v>1</v>
      </c>
      <c r="J20" s="849">
        <v>1</v>
      </c>
      <c r="K20" s="849">
        <v>1</v>
      </c>
      <c r="L20" s="849">
        <v>0</v>
      </c>
      <c r="M20" s="849">
        <v>0</v>
      </c>
      <c r="N20" s="849">
        <v>0</v>
      </c>
      <c r="O20" s="849">
        <v>0</v>
      </c>
      <c r="P20" s="849">
        <v>1</v>
      </c>
      <c r="Q20" s="849">
        <v>0</v>
      </c>
      <c r="R20" s="849">
        <v>1</v>
      </c>
      <c r="S20" s="849">
        <v>0</v>
      </c>
      <c r="T20" s="849">
        <v>1</v>
      </c>
      <c r="U20" s="849">
        <v>0</v>
      </c>
      <c r="V20" s="881">
        <f t="shared" si="3"/>
        <v>11</v>
      </c>
    </row>
    <row r="21" spans="1:22" s="401" customFormat="1" ht="21.75" customHeight="1">
      <c r="A21" s="854">
        <v>12</v>
      </c>
      <c r="B21" s="855" t="s">
        <v>373</v>
      </c>
      <c r="C21" s="849">
        <v>1</v>
      </c>
      <c r="D21" s="849">
        <v>1</v>
      </c>
      <c r="E21" s="849">
        <v>1</v>
      </c>
      <c r="F21" s="849">
        <v>1</v>
      </c>
      <c r="G21" s="849">
        <v>1</v>
      </c>
      <c r="H21" s="849">
        <v>1</v>
      </c>
      <c r="I21" s="849">
        <v>1</v>
      </c>
      <c r="J21" s="849">
        <v>1</v>
      </c>
      <c r="K21" s="849">
        <v>1</v>
      </c>
      <c r="L21" s="849">
        <v>1</v>
      </c>
      <c r="M21" s="849">
        <v>0</v>
      </c>
      <c r="N21" s="849">
        <v>1</v>
      </c>
      <c r="O21" s="849">
        <v>0</v>
      </c>
      <c r="P21" s="849">
        <v>1</v>
      </c>
      <c r="Q21" s="849">
        <v>1</v>
      </c>
      <c r="R21" s="849">
        <v>1</v>
      </c>
      <c r="S21" s="849">
        <v>0</v>
      </c>
      <c r="T21" s="849">
        <v>1</v>
      </c>
      <c r="U21" s="849">
        <v>0</v>
      </c>
      <c r="V21" s="881">
        <f t="shared" si="3"/>
        <v>15</v>
      </c>
    </row>
    <row r="22" spans="1:22" s="401" customFormat="1" ht="21.75" customHeight="1">
      <c r="A22" s="847" t="s">
        <v>93</v>
      </c>
      <c r="B22" s="848" t="s">
        <v>457</v>
      </c>
      <c r="C22" s="837">
        <f>SUM(C23:C31)</f>
        <v>9</v>
      </c>
      <c r="D22" s="837">
        <f t="shared" ref="D22:U22" si="4">SUM(D23:D31)</f>
        <v>9</v>
      </c>
      <c r="E22" s="837">
        <f t="shared" si="4"/>
        <v>9</v>
      </c>
      <c r="F22" s="837">
        <f t="shared" si="4"/>
        <v>9</v>
      </c>
      <c r="G22" s="837">
        <f t="shared" si="4"/>
        <v>9</v>
      </c>
      <c r="H22" s="837">
        <f t="shared" si="4"/>
        <v>9</v>
      </c>
      <c r="I22" s="837">
        <f t="shared" si="4"/>
        <v>9</v>
      </c>
      <c r="J22" s="837">
        <f t="shared" si="4"/>
        <v>9</v>
      </c>
      <c r="K22" s="837">
        <f t="shared" si="4"/>
        <v>9</v>
      </c>
      <c r="L22" s="837">
        <f t="shared" si="4"/>
        <v>9</v>
      </c>
      <c r="M22" s="837">
        <f t="shared" si="4"/>
        <v>9</v>
      </c>
      <c r="N22" s="837">
        <f t="shared" si="4"/>
        <v>9</v>
      </c>
      <c r="O22" s="837">
        <f t="shared" si="4"/>
        <v>9</v>
      </c>
      <c r="P22" s="837">
        <f t="shared" si="4"/>
        <v>9</v>
      </c>
      <c r="Q22" s="837">
        <f t="shared" si="4"/>
        <v>9</v>
      </c>
      <c r="R22" s="837">
        <f t="shared" si="4"/>
        <v>9</v>
      </c>
      <c r="S22" s="837">
        <f t="shared" si="4"/>
        <v>9</v>
      </c>
      <c r="T22" s="837">
        <f t="shared" si="4"/>
        <v>9</v>
      </c>
      <c r="U22" s="837">
        <f t="shared" si="4"/>
        <v>9</v>
      </c>
      <c r="V22" s="882">
        <f>SUM(C22:U22)/9</f>
        <v>19</v>
      </c>
    </row>
    <row r="23" spans="1:22" s="401" customFormat="1" ht="21.75" customHeight="1">
      <c r="A23" s="849">
        <v>1</v>
      </c>
      <c r="B23" s="858" t="s">
        <v>374</v>
      </c>
      <c r="C23" s="849">
        <v>1</v>
      </c>
      <c r="D23" s="849">
        <v>1</v>
      </c>
      <c r="E23" s="849">
        <v>1</v>
      </c>
      <c r="F23" s="849">
        <v>1</v>
      </c>
      <c r="G23" s="849">
        <v>1</v>
      </c>
      <c r="H23" s="849">
        <v>1</v>
      </c>
      <c r="I23" s="849">
        <v>1</v>
      </c>
      <c r="J23" s="849">
        <v>1</v>
      </c>
      <c r="K23" s="849">
        <v>1</v>
      </c>
      <c r="L23" s="849">
        <v>1</v>
      </c>
      <c r="M23" s="849">
        <v>1</v>
      </c>
      <c r="N23" s="849">
        <v>1</v>
      </c>
      <c r="O23" s="849">
        <v>1</v>
      </c>
      <c r="P23" s="849">
        <v>1</v>
      </c>
      <c r="Q23" s="849">
        <v>1</v>
      </c>
      <c r="R23" s="849">
        <v>1</v>
      </c>
      <c r="S23" s="849">
        <v>1</v>
      </c>
      <c r="T23" s="849">
        <v>1</v>
      </c>
      <c r="U23" s="849">
        <v>1</v>
      </c>
      <c r="V23" s="883">
        <f>SUM(C23:U23)</f>
        <v>19</v>
      </c>
    </row>
    <row r="24" spans="1:22" s="401" customFormat="1" ht="21.75" customHeight="1">
      <c r="A24" s="849">
        <v>2</v>
      </c>
      <c r="B24" s="858" t="s">
        <v>345</v>
      </c>
      <c r="C24" s="849">
        <v>1</v>
      </c>
      <c r="D24" s="849">
        <v>1</v>
      </c>
      <c r="E24" s="849">
        <v>1</v>
      </c>
      <c r="F24" s="849">
        <v>1</v>
      </c>
      <c r="G24" s="849">
        <v>1</v>
      </c>
      <c r="H24" s="849">
        <v>1</v>
      </c>
      <c r="I24" s="849">
        <v>1</v>
      </c>
      <c r="J24" s="849">
        <v>1</v>
      </c>
      <c r="K24" s="849">
        <v>1</v>
      </c>
      <c r="L24" s="849">
        <v>1</v>
      </c>
      <c r="M24" s="849">
        <v>1</v>
      </c>
      <c r="N24" s="849">
        <v>1</v>
      </c>
      <c r="O24" s="849">
        <v>1</v>
      </c>
      <c r="P24" s="849">
        <v>1</v>
      </c>
      <c r="Q24" s="849">
        <v>1</v>
      </c>
      <c r="R24" s="849">
        <v>1</v>
      </c>
      <c r="S24" s="849">
        <v>1</v>
      </c>
      <c r="T24" s="849">
        <v>1</v>
      </c>
      <c r="U24" s="849">
        <v>1</v>
      </c>
      <c r="V24" s="883">
        <f t="shared" ref="V24:V31" si="5">SUM(C24:U24)</f>
        <v>19</v>
      </c>
    </row>
    <row r="25" spans="1:22" s="401" customFormat="1" ht="21.75" customHeight="1">
      <c r="A25" s="849">
        <v>3</v>
      </c>
      <c r="B25" s="858" t="s">
        <v>340</v>
      </c>
      <c r="C25" s="849">
        <v>1</v>
      </c>
      <c r="D25" s="849">
        <v>1</v>
      </c>
      <c r="E25" s="849">
        <v>1</v>
      </c>
      <c r="F25" s="849">
        <v>1</v>
      </c>
      <c r="G25" s="849">
        <v>1</v>
      </c>
      <c r="H25" s="849">
        <v>1</v>
      </c>
      <c r="I25" s="849">
        <v>1</v>
      </c>
      <c r="J25" s="849">
        <v>1</v>
      </c>
      <c r="K25" s="849">
        <v>1</v>
      </c>
      <c r="L25" s="849">
        <v>1</v>
      </c>
      <c r="M25" s="849">
        <v>1</v>
      </c>
      <c r="N25" s="849">
        <v>1</v>
      </c>
      <c r="O25" s="849">
        <v>1</v>
      </c>
      <c r="P25" s="849">
        <v>1</v>
      </c>
      <c r="Q25" s="849">
        <v>1</v>
      </c>
      <c r="R25" s="849">
        <v>1</v>
      </c>
      <c r="S25" s="849">
        <v>1</v>
      </c>
      <c r="T25" s="849">
        <v>1</v>
      </c>
      <c r="U25" s="849">
        <v>1</v>
      </c>
      <c r="V25" s="883">
        <f t="shared" si="5"/>
        <v>19</v>
      </c>
    </row>
    <row r="26" spans="1:22" s="401" customFormat="1" ht="21.75" customHeight="1">
      <c r="A26" s="849">
        <v>4</v>
      </c>
      <c r="B26" s="858" t="s">
        <v>341</v>
      </c>
      <c r="C26" s="849">
        <v>1</v>
      </c>
      <c r="D26" s="849">
        <v>1</v>
      </c>
      <c r="E26" s="849">
        <v>1</v>
      </c>
      <c r="F26" s="849">
        <v>1</v>
      </c>
      <c r="G26" s="849">
        <v>1</v>
      </c>
      <c r="H26" s="849">
        <v>1</v>
      </c>
      <c r="I26" s="849">
        <v>1</v>
      </c>
      <c r="J26" s="849">
        <v>1</v>
      </c>
      <c r="K26" s="849">
        <v>1</v>
      </c>
      <c r="L26" s="849">
        <v>1</v>
      </c>
      <c r="M26" s="849">
        <v>1</v>
      </c>
      <c r="N26" s="849">
        <v>1</v>
      </c>
      <c r="O26" s="849">
        <v>1</v>
      </c>
      <c r="P26" s="849">
        <v>1</v>
      </c>
      <c r="Q26" s="849">
        <v>1</v>
      </c>
      <c r="R26" s="849">
        <v>1</v>
      </c>
      <c r="S26" s="849">
        <v>1</v>
      </c>
      <c r="T26" s="849">
        <v>1</v>
      </c>
      <c r="U26" s="849">
        <v>1</v>
      </c>
      <c r="V26" s="883">
        <f t="shared" si="5"/>
        <v>19</v>
      </c>
    </row>
    <row r="27" spans="1:22" s="401" customFormat="1" ht="21.75" customHeight="1">
      <c r="A27" s="849">
        <v>5</v>
      </c>
      <c r="B27" s="858" t="s">
        <v>339</v>
      </c>
      <c r="C27" s="849">
        <v>1</v>
      </c>
      <c r="D27" s="849">
        <v>1</v>
      </c>
      <c r="E27" s="849">
        <v>1</v>
      </c>
      <c r="F27" s="849">
        <v>1</v>
      </c>
      <c r="G27" s="849">
        <v>1</v>
      </c>
      <c r="H27" s="849">
        <v>1</v>
      </c>
      <c r="I27" s="849">
        <v>1</v>
      </c>
      <c r="J27" s="849">
        <v>1</v>
      </c>
      <c r="K27" s="849">
        <v>1</v>
      </c>
      <c r="L27" s="849">
        <v>1</v>
      </c>
      <c r="M27" s="849">
        <v>1</v>
      </c>
      <c r="N27" s="849">
        <v>1</v>
      </c>
      <c r="O27" s="849">
        <v>1</v>
      </c>
      <c r="P27" s="849">
        <v>1</v>
      </c>
      <c r="Q27" s="849">
        <v>1</v>
      </c>
      <c r="R27" s="849">
        <v>1</v>
      </c>
      <c r="S27" s="849">
        <v>1</v>
      </c>
      <c r="T27" s="849">
        <v>1</v>
      </c>
      <c r="U27" s="849">
        <v>1</v>
      </c>
      <c r="V27" s="883">
        <f t="shared" si="5"/>
        <v>19</v>
      </c>
    </row>
    <row r="28" spans="1:22" s="401" customFormat="1" ht="21.75" customHeight="1">
      <c r="A28" s="849">
        <v>6</v>
      </c>
      <c r="B28" s="858" t="s">
        <v>344</v>
      </c>
      <c r="C28" s="849">
        <v>1</v>
      </c>
      <c r="D28" s="849">
        <v>1</v>
      </c>
      <c r="E28" s="849">
        <v>1</v>
      </c>
      <c r="F28" s="849">
        <v>1</v>
      </c>
      <c r="G28" s="849">
        <v>1</v>
      </c>
      <c r="H28" s="849">
        <v>1</v>
      </c>
      <c r="I28" s="849">
        <v>1</v>
      </c>
      <c r="J28" s="849">
        <v>1</v>
      </c>
      <c r="K28" s="849">
        <v>1</v>
      </c>
      <c r="L28" s="849">
        <v>1</v>
      </c>
      <c r="M28" s="849">
        <v>1</v>
      </c>
      <c r="N28" s="849">
        <v>1</v>
      </c>
      <c r="O28" s="849">
        <v>1</v>
      </c>
      <c r="P28" s="849">
        <v>1</v>
      </c>
      <c r="Q28" s="849">
        <v>1</v>
      </c>
      <c r="R28" s="849">
        <v>1</v>
      </c>
      <c r="S28" s="849">
        <v>1</v>
      </c>
      <c r="T28" s="849">
        <v>1</v>
      </c>
      <c r="U28" s="849">
        <v>1</v>
      </c>
      <c r="V28" s="883">
        <f t="shared" si="5"/>
        <v>19</v>
      </c>
    </row>
    <row r="29" spans="1:22" s="401" customFormat="1" ht="21.75" customHeight="1">
      <c r="A29" s="849">
        <v>7</v>
      </c>
      <c r="B29" s="858" t="s">
        <v>343</v>
      </c>
      <c r="C29" s="849">
        <v>1</v>
      </c>
      <c r="D29" s="849">
        <v>1</v>
      </c>
      <c r="E29" s="849">
        <v>1</v>
      </c>
      <c r="F29" s="849">
        <v>1</v>
      </c>
      <c r="G29" s="849">
        <v>1</v>
      </c>
      <c r="H29" s="849">
        <v>1</v>
      </c>
      <c r="I29" s="849">
        <v>1</v>
      </c>
      <c r="J29" s="849">
        <v>1</v>
      </c>
      <c r="K29" s="849">
        <v>1</v>
      </c>
      <c r="L29" s="849">
        <v>1</v>
      </c>
      <c r="M29" s="849">
        <v>1</v>
      </c>
      <c r="N29" s="849">
        <v>1</v>
      </c>
      <c r="O29" s="849">
        <v>1</v>
      </c>
      <c r="P29" s="849">
        <v>1</v>
      </c>
      <c r="Q29" s="849">
        <v>1</v>
      </c>
      <c r="R29" s="849">
        <v>1</v>
      </c>
      <c r="S29" s="849">
        <v>1</v>
      </c>
      <c r="T29" s="849">
        <v>1</v>
      </c>
      <c r="U29" s="849">
        <v>1</v>
      </c>
      <c r="V29" s="883">
        <f t="shared" si="5"/>
        <v>19</v>
      </c>
    </row>
    <row r="30" spans="1:22" s="401" customFormat="1" ht="21.75" customHeight="1">
      <c r="A30" s="849">
        <v>8</v>
      </c>
      <c r="B30" s="858" t="s">
        <v>338</v>
      </c>
      <c r="C30" s="849">
        <v>1</v>
      </c>
      <c r="D30" s="849">
        <v>1</v>
      </c>
      <c r="E30" s="849">
        <v>1</v>
      </c>
      <c r="F30" s="849">
        <v>1</v>
      </c>
      <c r="G30" s="849">
        <v>1</v>
      </c>
      <c r="H30" s="849">
        <v>1</v>
      </c>
      <c r="I30" s="849">
        <v>1</v>
      </c>
      <c r="J30" s="849">
        <v>1</v>
      </c>
      <c r="K30" s="849">
        <v>1</v>
      </c>
      <c r="L30" s="849">
        <v>1</v>
      </c>
      <c r="M30" s="849">
        <v>1</v>
      </c>
      <c r="N30" s="849">
        <v>1</v>
      </c>
      <c r="O30" s="849">
        <v>1</v>
      </c>
      <c r="P30" s="849">
        <v>1</v>
      </c>
      <c r="Q30" s="849">
        <v>1</v>
      </c>
      <c r="R30" s="849">
        <v>1</v>
      </c>
      <c r="S30" s="849">
        <v>1</v>
      </c>
      <c r="T30" s="849">
        <v>1</v>
      </c>
      <c r="U30" s="849">
        <v>1</v>
      </c>
      <c r="V30" s="883">
        <f t="shared" si="5"/>
        <v>19</v>
      </c>
    </row>
    <row r="31" spans="1:22" s="401" customFormat="1" ht="21.75" customHeight="1">
      <c r="A31" s="849">
        <v>9</v>
      </c>
      <c r="B31" s="858" t="s">
        <v>342</v>
      </c>
      <c r="C31" s="849">
        <v>1</v>
      </c>
      <c r="D31" s="849">
        <v>1</v>
      </c>
      <c r="E31" s="849">
        <v>1</v>
      </c>
      <c r="F31" s="849">
        <v>1</v>
      </c>
      <c r="G31" s="849">
        <v>1</v>
      </c>
      <c r="H31" s="849">
        <v>1</v>
      </c>
      <c r="I31" s="849">
        <v>1</v>
      </c>
      <c r="J31" s="849">
        <v>1</v>
      </c>
      <c r="K31" s="849">
        <v>1</v>
      </c>
      <c r="L31" s="849">
        <v>1</v>
      </c>
      <c r="M31" s="849">
        <v>1</v>
      </c>
      <c r="N31" s="849">
        <v>1</v>
      </c>
      <c r="O31" s="849">
        <v>1</v>
      </c>
      <c r="P31" s="849">
        <v>1</v>
      </c>
      <c r="Q31" s="849">
        <v>1</v>
      </c>
      <c r="R31" s="849">
        <v>1</v>
      </c>
      <c r="S31" s="849">
        <v>1</v>
      </c>
      <c r="T31" s="849">
        <v>1</v>
      </c>
      <c r="U31" s="849">
        <v>1</v>
      </c>
      <c r="V31" s="883">
        <f t="shared" si="5"/>
        <v>19</v>
      </c>
    </row>
    <row r="32" spans="1:22" ht="21.75" customHeight="1">
      <c r="A32" s="860" t="s">
        <v>182</v>
      </c>
      <c r="B32" s="860" t="s">
        <v>437</v>
      </c>
      <c r="C32" s="861">
        <f>SUM(C33:C43)</f>
        <v>11</v>
      </c>
      <c r="D32" s="861">
        <f t="shared" ref="D32:U32" si="6">SUM(D33:D43)</f>
        <v>10</v>
      </c>
      <c r="E32" s="861">
        <f t="shared" si="6"/>
        <v>11</v>
      </c>
      <c r="F32" s="861">
        <f t="shared" si="6"/>
        <v>11</v>
      </c>
      <c r="G32" s="861">
        <f t="shared" si="6"/>
        <v>11</v>
      </c>
      <c r="H32" s="861">
        <f t="shared" si="6"/>
        <v>10</v>
      </c>
      <c r="I32" s="861">
        <f t="shared" si="6"/>
        <v>11</v>
      </c>
      <c r="J32" s="861">
        <f t="shared" si="6"/>
        <v>11</v>
      </c>
      <c r="K32" s="861">
        <f t="shared" si="6"/>
        <v>10</v>
      </c>
      <c r="L32" s="861">
        <f t="shared" si="6"/>
        <v>8</v>
      </c>
      <c r="M32" s="861">
        <f t="shared" si="6"/>
        <v>7</v>
      </c>
      <c r="N32" s="861">
        <f t="shared" si="6"/>
        <v>11</v>
      </c>
      <c r="O32" s="861">
        <f t="shared" si="6"/>
        <v>7</v>
      </c>
      <c r="P32" s="861">
        <f t="shared" si="6"/>
        <v>11</v>
      </c>
      <c r="Q32" s="861">
        <f>SUM(Q33:Q43)</f>
        <v>10</v>
      </c>
      <c r="R32" s="861">
        <f t="shared" si="6"/>
        <v>11</v>
      </c>
      <c r="S32" s="861">
        <f t="shared" si="6"/>
        <v>8</v>
      </c>
      <c r="T32" s="861">
        <f t="shared" si="6"/>
        <v>11</v>
      </c>
      <c r="U32" s="861">
        <f t="shared" si="6"/>
        <v>7</v>
      </c>
      <c r="V32" s="862">
        <f>SUM(C32:U32)/11</f>
        <v>17</v>
      </c>
    </row>
    <row r="33" spans="1:22" ht="21.75" customHeight="1">
      <c r="A33" s="863">
        <v>1</v>
      </c>
      <c r="B33" s="864" t="s">
        <v>352</v>
      </c>
      <c r="C33" s="838">
        <v>1</v>
      </c>
      <c r="D33" s="838">
        <v>1</v>
      </c>
      <c r="E33" s="838">
        <v>1</v>
      </c>
      <c r="F33" s="838">
        <v>1</v>
      </c>
      <c r="G33" s="838">
        <v>1</v>
      </c>
      <c r="H33" s="838">
        <v>1</v>
      </c>
      <c r="I33" s="838">
        <v>1</v>
      </c>
      <c r="J33" s="838">
        <v>1</v>
      </c>
      <c r="K33" s="838">
        <v>1</v>
      </c>
      <c r="L33" s="838">
        <v>1</v>
      </c>
      <c r="M33" s="838">
        <v>1</v>
      </c>
      <c r="N33" s="838">
        <v>1</v>
      </c>
      <c r="O33" s="838">
        <v>1</v>
      </c>
      <c r="P33" s="838">
        <v>1</v>
      </c>
      <c r="Q33" s="838">
        <v>1</v>
      </c>
      <c r="R33" s="838">
        <v>1</v>
      </c>
      <c r="S33" s="838">
        <v>1</v>
      </c>
      <c r="T33" s="838">
        <v>1</v>
      </c>
      <c r="U33" s="838">
        <v>1</v>
      </c>
      <c r="V33" s="837">
        <f>SUM(C33:U33)</f>
        <v>19</v>
      </c>
    </row>
    <row r="34" spans="1:22" ht="21.75" customHeight="1">
      <c r="A34" s="863">
        <v>2</v>
      </c>
      <c r="B34" s="864" t="s">
        <v>407</v>
      </c>
      <c r="C34" s="838">
        <v>1</v>
      </c>
      <c r="D34" s="838">
        <v>1</v>
      </c>
      <c r="E34" s="838">
        <v>1</v>
      </c>
      <c r="F34" s="838">
        <v>1</v>
      </c>
      <c r="G34" s="838">
        <v>1</v>
      </c>
      <c r="H34" s="838">
        <v>1</v>
      </c>
      <c r="I34" s="838">
        <v>1</v>
      </c>
      <c r="J34" s="838">
        <v>1</v>
      </c>
      <c r="K34" s="838">
        <v>1</v>
      </c>
      <c r="L34" s="838">
        <v>1</v>
      </c>
      <c r="M34" s="838">
        <v>1</v>
      </c>
      <c r="N34" s="838">
        <v>1</v>
      </c>
      <c r="O34" s="838">
        <v>1</v>
      </c>
      <c r="P34" s="838">
        <v>1</v>
      </c>
      <c r="Q34" s="838">
        <v>1</v>
      </c>
      <c r="R34" s="838">
        <v>1</v>
      </c>
      <c r="S34" s="838">
        <v>1</v>
      </c>
      <c r="T34" s="838">
        <v>1</v>
      </c>
      <c r="U34" s="838">
        <v>1</v>
      </c>
      <c r="V34" s="837">
        <f>SUM(C34:U34)</f>
        <v>19</v>
      </c>
    </row>
    <row r="35" spans="1:22" ht="21.75" customHeight="1">
      <c r="A35" s="863">
        <v>3</v>
      </c>
      <c r="B35" s="864" t="s">
        <v>408</v>
      </c>
      <c r="C35" s="838">
        <v>1</v>
      </c>
      <c r="D35" s="838">
        <v>1</v>
      </c>
      <c r="E35" s="838">
        <v>1</v>
      </c>
      <c r="F35" s="838">
        <v>1</v>
      </c>
      <c r="G35" s="838">
        <v>1</v>
      </c>
      <c r="H35" s="838">
        <v>1</v>
      </c>
      <c r="I35" s="838">
        <v>1</v>
      </c>
      <c r="J35" s="838">
        <v>1</v>
      </c>
      <c r="K35" s="838">
        <v>1</v>
      </c>
      <c r="L35" s="838">
        <v>1</v>
      </c>
      <c r="M35" s="838">
        <v>1</v>
      </c>
      <c r="N35" s="838">
        <v>1</v>
      </c>
      <c r="O35" s="838">
        <v>1</v>
      </c>
      <c r="P35" s="838">
        <v>1</v>
      </c>
      <c r="Q35" s="838">
        <v>1</v>
      </c>
      <c r="R35" s="838">
        <v>1</v>
      </c>
      <c r="S35" s="838">
        <v>1</v>
      </c>
      <c r="T35" s="838">
        <v>1</v>
      </c>
      <c r="U35" s="838">
        <v>1</v>
      </c>
      <c r="V35" s="837">
        <f>SUM(C35:U35)</f>
        <v>19</v>
      </c>
    </row>
    <row r="36" spans="1:22" ht="21.75" customHeight="1">
      <c r="A36" s="863">
        <v>4</v>
      </c>
      <c r="B36" s="864" t="s">
        <v>409</v>
      </c>
      <c r="C36" s="838">
        <v>1</v>
      </c>
      <c r="D36" s="838">
        <v>1</v>
      </c>
      <c r="E36" s="838">
        <v>1</v>
      </c>
      <c r="F36" s="838">
        <v>1</v>
      </c>
      <c r="G36" s="838">
        <v>1</v>
      </c>
      <c r="H36" s="838">
        <v>1</v>
      </c>
      <c r="I36" s="838">
        <v>1</v>
      </c>
      <c r="J36" s="838">
        <v>1</v>
      </c>
      <c r="K36" s="838">
        <v>1</v>
      </c>
      <c r="L36" s="838">
        <v>1</v>
      </c>
      <c r="M36" s="838">
        <v>1</v>
      </c>
      <c r="N36" s="838">
        <v>1</v>
      </c>
      <c r="O36" s="838">
        <v>1</v>
      </c>
      <c r="P36" s="838">
        <v>1</v>
      </c>
      <c r="Q36" s="838">
        <v>1</v>
      </c>
      <c r="R36" s="838">
        <v>1</v>
      </c>
      <c r="S36" s="838">
        <v>1</v>
      </c>
      <c r="T36" s="838">
        <v>1</v>
      </c>
      <c r="U36" s="838">
        <v>1</v>
      </c>
      <c r="V36" s="837">
        <f t="shared" ref="V36:V43" si="7">SUM(C36:U36)</f>
        <v>19</v>
      </c>
    </row>
    <row r="37" spans="1:22" ht="21.75" customHeight="1">
      <c r="A37" s="863">
        <v>5</v>
      </c>
      <c r="B37" s="864" t="s">
        <v>410</v>
      </c>
      <c r="C37" s="838">
        <v>1</v>
      </c>
      <c r="D37" s="838">
        <v>1</v>
      </c>
      <c r="E37" s="838">
        <v>1</v>
      </c>
      <c r="F37" s="838">
        <v>1</v>
      </c>
      <c r="G37" s="838">
        <v>1</v>
      </c>
      <c r="H37" s="838">
        <v>1</v>
      </c>
      <c r="I37" s="838">
        <v>1</v>
      </c>
      <c r="J37" s="838">
        <v>1</v>
      </c>
      <c r="K37" s="838">
        <v>1</v>
      </c>
      <c r="L37" s="838">
        <v>1</v>
      </c>
      <c r="M37" s="838">
        <v>1</v>
      </c>
      <c r="N37" s="838">
        <v>1</v>
      </c>
      <c r="O37" s="838">
        <v>1</v>
      </c>
      <c r="P37" s="838">
        <v>1</v>
      </c>
      <c r="Q37" s="838">
        <v>1</v>
      </c>
      <c r="R37" s="838">
        <v>1</v>
      </c>
      <c r="S37" s="838">
        <v>1</v>
      </c>
      <c r="T37" s="838">
        <v>1</v>
      </c>
      <c r="U37" s="838">
        <v>1</v>
      </c>
      <c r="V37" s="837">
        <f t="shared" si="7"/>
        <v>19</v>
      </c>
    </row>
    <row r="38" spans="1:22" ht="21.75" customHeight="1">
      <c r="A38" s="863">
        <v>6</v>
      </c>
      <c r="B38" s="864" t="s">
        <v>411</v>
      </c>
      <c r="C38" s="838">
        <v>1</v>
      </c>
      <c r="D38" s="838">
        <v>1</v>
      </c>
      <c r="E38" s="838">
        <v>1</v>
      </c>
      <c r="F38" s="838">
        <v>1</v>
      </c>
      <c r="G38" s="838">
        <v>1</v>
      </c>
      <c r="H38" s="838">
        <v>1</v>
      </c>
      <c r="I38" s="838">
        <v>1</v>
      </c>
      <c r="J38" s="838">
        <v>1</v>
      </c>
      <c r="K38" s="838">
        <v>1</v>
      </c>
      <c r="L38" s="838">
        <v>1</v>
      </c>
      <c r="M38" s="838">
        <v>1</v>
      </c>
      <c r="N38" s="838">
        <v>1</v>
      </c>
      <c r="O38" s="838">
        <v>1</v>
      </c>
      <c r="P38" s="838">
        <v>1</v>
      </c>
      <c r="Q38" s="838">
        <v>1</v>
      </c>
      <c r="R38" s="838">
        <v>1</v>
      </c>
      <c r="S38" s="838">
        <v>1</v>
      </c>
      <c r="T38" s="838">
        <v>1</v>
      </c>
      <c r="U38" s="838">
        <v>1</v>
      </c>
      <c r="V38" s="837">
        <f t="shared" si="7"/>
        <v>19</v>
      </c>
    </row>
    <row r="39" spans="1:22" ht="21.75" customHeight="1">
      <c r="A39" s="863">
        <v>7</v>
      </c>
      <c r="B39" s="864" t="s">
        <v>412</v>
      </c>
      <c r="C39" s="838">
        <v>1</v>
      </c>
      <c r="D39" s="838">
        <v>0</v>
      </c>
      <c r="E39" s="838">
        <v>1</v>
      </c>
      <c r="F39" s="838">
        <v>1</v>
      </c>
      <c r="G39" s="838">
        <v>1</v>
      </c>
      <c r="H39" s="838">
        <v>0</v>
      </c>
      <c r="I39" s="838">
        <v>1</v>
      </c>
      <c r="J39" s="838">
        <v>1</v>
      </c>
      <c r="K39" s="838">
        <v>0</v>
      </c>
      <c r="L39" s="838">
        <v>0</v>
      </c>
      <c r="M39" s="838">
        <v>0</v>
      </c>
      <c r="N39" s="838">
        <v>1</v>
      </c>
      <c r="O39" s="838">
        <v>0</v>
      </c>
      <c r="P39" s="838">
        <v>1</v>
      </c>
      <c r="Q39" s="838">
        <v>0</v>
      </c>
      <c r="R39" s="838">
        <v>1</v>
      </c>
      <c r="S39" s="838">
        <v>0</v>
      </c>
      <c r="T39" s="838">
        <v>1</v>
      </c>
      <c r="U39" s="838">
        <v>0</v>
      </c>
      <c r="V39" s="837">
        <f t="shared" si="7"/>
        <v>10</v>
      </c>
    </row>
    <row r="40" spans="1:22" ht="21.75" customHeight="1">
      <c r="A40" s="863">
        <v>8</v>
      </c>
      <c r="B40" s="864" t="s">
        <v>413</v>
      </c>
      <c r="C40" s="838">
        <v>1</v>
      </c>
      <c r="D40" s="838">
        <v>1</v>
      </c>
      <c r="E40" s="838">
        <v>1</v>
      </c>
      <c r="F40" s="838">
        <v>1</v>
      </c>
      <c r="G40" s="838">
        <v>1</v>
      </c>
      <c r="H40" s="838">
        <v>1</v>
      </c>
      <c r="I40" s="838">
        <v>1</v>
      </c>
      <c r="J40" s="838">
        <v>1</v>
      </c>
      <c r="K40" s="838">
        <v>1</v>
      </c>
      <c r="L40" s="838">
        <v>1</v>
      </c>
      <c r="M40" s="838">
        <v>1</v>
      </c>
      <c r="N40" s="838">
        <v>1</v>
      </c>
      <c r="O40" s="838">
        <v>1</v>
      </c>
      <c r="P40" s="838">
        <v>1</v>
      </c>
      <c r="Q40" s="838">
        <v>1</v>
      </c>
      <c r="R40" s="838">
        <v>1</v>
      </c>
      <c r="S40" s="838">
        <v>1</v>
      </c>
      <c r="T40" s="838">
        <v>1</v>
      </c>
      <c r="U40" s="838">
        <v>1</v>
      </c>
      <c r="V40" s="837">
        <f t="shared" si="7"/>
        <v>19</v>
      </c>
    </row>
    <row r="41" spans="1:22" ht="21.75" customHeight="1">
      <c r="A41" s="863">
        <v>9</v>
      </c>
      <c r="B41" s="864" t="s">
        <v>414</v>
      </c>
      <c r="C41" s="838">
        <v>1</v>
      </c>
      <c r="D41" s="838">
        <v>1</v>
      </c>
      <c r="E41" s="838">
        <v>1</v>
      </c>
      <c r="F41" s="838">
        <v>1</v>
      </c>
      <c r="G41" s="838">
        <v>1</v>
      </c>
      <c r="H41" s="838">
        <v>1</v>
      </c>
      <c r="I41" s="838">
        <v>1</v>
      </c>
      <c r="J41" s="838">
        <v>1</v>
      </c>
      <c r="K41" s="838">
        <v>1</v>
      </c>
      <c r="L41" s="838">
        <v>0</v>
      </c>
      <c r="M41" s="838">
        <v>0</v>
      </c>
      <c r="N41" s="838">
        <v>1</v>
      </c>
      <c r="O41" s="838">
        <v>0</v>
      </c>
      <c r="P41" s="838">
        <v>1</v>
      </c>
      <c r="Q41" s="838">
        <v>1</v>
      </c>
      <c r="R41" s="838">
        <v>1</v>
      </c>
      <c r="S41" s="838">
        <v>0</v>
      </c>
      <c r="T41" s="838">
        <v>1</v>
      </c>
      <c r="U41" s="838">
        <v>0</v>
      </c>
      <c r="V41" s="837">
        <f t="shared" si="7"/>
        <v>14</v>
      </c>
    </row>
    <row r="42" spans="1:22" ht="21.75" customHeight="1">
      <c r="A42" s="863">
        <v>10</v>
      </c>
      <c r="B42" s="864" t="s">
        <v>415</v>
      </c>
      <c r="C42" s="838">
        <v>1</v>
      </c>
      <c r="D42" s="838">
        <v>1</v>
      </c>
      <c r="E42" s="838">
        <v>1</v>
      </c>
      <c r="F42" s="838">
        <v>1</v>
      </c>
      <c r="G42" s="838">
        <v>1</v>
      </c>
      <c r="H42" s="838">
        <v>1</v>
      </c>
      <c r="I42" s="838">
        <v>1</v>
      </c>
      <c r="J42" s="838">
        <v>1</v>
      </c>
      <c r="K42" s="838">
        <v>1</v>
      </c>
      <c r="L42" s="838">
        <v>1</v>
      </c>
      <c r="M42" s="838">
        <v>0</v>
      </c>
      <c r="N42" s="838">
        <v>1</v>
      </c>
      <c r="O42" s="838">
        <v>0</v>
      </c>
      <c r="P42" s="838">
        <v>1</v>
      </c>
      <c r="Q42" s="838">
        <v>1</v>
      </c>
      <c r="R42" s="838">
        <v>1</v>
      </c>
      <c r="S42" s="838">
        <v>1</v>
      </c>
      <c r="T42" s="838">
        <v>1</v>
      </c>
      <c r="U42" s="838">
        <v>0</v>
      </c>
      <c r="V42" s="837">
        <f t="shared" si="7"/>
        <v>16</v>
      </c>
    </row>
    <row r="43" spans="1:22" ht="21.75" customHeight="1">
      <c r="A43" s="863">
        <v>11</v>
      </c>
      <c r="B43" s="864" t="s">
        <v>416</v>
      </c>
      <c r="C43" s="838">
        <v>1</v>
      </c>
      <c r="D43" s="838">
        <v>1</v>
      </c>
      <c r="E43" s="838">
        <v>1</v>
      </c>
      <c r="F43" s="838">
        <v>1</v>
      </c>
      <c r="G43" s="838">
        <v>1</v>
      </c>
      <c r="H43" s="838">
        <v>1</v>
      </c>
      <c r="I43" s="838">
        <v>1</v>
      </c>
      <c r="J43" s="838">
        <v>1</v>
      </c>
      <c r="K43" s="838">
        <v>1</v>
      </c>
      <c r="L43" s="838">
        <v>0</v>
      </c>
      <c r="M43" s="838">
        <v>0</v>
      </c>
      <c r="N43" s="838">
        <v>1</v>
      </c>
      <c r="O43" s="838">
        <v>0</v>
      </c>
      <c r="P43" s="838">
        <v>1</v>
      </c>
      <c r="Q43" s="838">
        <v>1</v>
      </c>
      <c r="R43" s="838">
        <v>1</v>
      </c>
      <c r="S43" s="838">
        <v>0</v>
      </c>
      <c r="T43" s="838">
        <v>1</v>
      </c>
      <c r="U43" s="838">
        <v>0</v>
      </c>
      <c r="V43" s="837">
        <f t="shared" si="7"/>
        <v>14</v>
      </c>
    </row>
    <row r="44" spans="1:22" ht="21.75" customHeight="1">
      <c r="A44" s="847" t="s">
        <v>357</v>
      </c>
      <c r="B44" s="848" t="s">
        <v>459</v>
      </c>
      <c r="C44" s="837">
        <f>SUM(C45:C60)</f>
        <v>16</v>
      </c>
      <c r="D44" s="837">
        <f t="shared" ref="D44:U44" si="8">SUM(D45:D60)</f>
        <v>16</v>
      </c>
      <c r="E44" s="837">
        <f t="shared" si="8"/>
        <v>16</v>
      </c>
      <c r="F44" s="837">
        <f t="shared" si="8"/>
        <v>16</v>
      </c>
      <c r="G44" s="837">
        <f t="shared" si="8"/>
        <v>8</v>
      </c>
      <c r="H44" s="837">
        <f t="shared" si="8"/>
        <v>6</v>
      </c>
      <c r="I44" s="837">
        <f t="shared" si="8"/>
        <v>16</v>
      </c>
      <c r="J44" s="837">
        <f t="shared" si="8"/>
        <v>16</v>
      </c>
      <c r="K44" s="837">
        <f t="shared" si="8"/>
        <v>6</v>
      </c>
      <c r="L44" s="837">
        <f t="shared" si="8"/>
        <v>4</v>
      </c>
      <c r="M44" s="837">
        <f t="shared" si="8"/>
        <v>4</v>
      </c>
      <c r="N44" s="837">
        <f t="shared" si="8"/>
        <v>9</v>
      </c>
      <c r="O44" s="837">
        <f t="shared" si="8"/>
        <v>4</v>
      </c>
      <c r="P44" s="837">
        <f t="shared" si="8"/>
        <v>5</v>
      </c>
      <c r="Q44" s="837">
        <f t="shared" si="8"/>
        <v>12</v>
      </c>
      <c r="R44" s="837">
        <f t="shared" si="8"/>
        <v>10</v>
      </c>
      <c r="S44" s="837">
        <f t="shared" si="8"/>
        <v>4</v>
      </c>
      <c r="T44" s="837">
        <f t="shared" si="8"/>
        <v>11</v>
      </c>
      <c r="U44" s="837">
        <f t="shared" si="8"/>
        <v>4</v>
      </c>
      <c r="V44" s="862">
        <f>SUM(C44:U44)/16</f>
        <v>11.4375</v>
      </c>
    </row>
    <row r="45" spans="1:22" ht="21.75" customHeight="1">
      <c r="A45" s="865">
        <v>1</v>
      </c>
      <c r="B45" s="850" t="s">
        <v>375</v>
      </c>
      <c r="C45" s="866">
        <v>1</v>
      </c>
      <c r="D45" s="866">
        <v>1</v>
      </c>
      <c r="E45" s="866">
        <v>1</v>
      </c>
      <c r="F45" s="866">
        <v>1</v>
      </c>
      <c r="G45" s="866">
        <v>1</v>
      </c>
      <c r="H45" s="866">
        <v>1</v>
      </c>
      <c r="I45" s="866">
        <v>1</v>
      </c>
      <c r="J45" s="866">
        <v>1</v>
      </c>
      <c r="K45" s="866">
        <v>1</v>
      </c>
      <c r="L45" s="866">
        <v>1</v>
      </c>
      <c r="M45" s="866">
        <v>1</v>
      </c>
      <c r="N45" s="866">
        <v>1</v>
      </c>
      <c r="O45" s="866">
        <v>1</v>
      </c>
      <c r="P45" s="866">
        <v>1</v>
      </c>
      <c r="Q45" s="866">
        <v>1</v>
      </c>
      <c r="R45" s="866">
        <v>1</v>
      </c>
      <c r="S45" s="866">
        <v>1</v>
      </c>
      <c r="T45" s="866">
        <v>1</v>
      </c>
      <c r="U45" s="866">
        <v>1</v>
      </c>
      <c r="V45" s="837">
        <f>SUM(C45:U45)</f>
        <v>19</v>
      </c>
    </row>
    <row r="46" spans="1:22" ht="21.75" customHeight="1">
      <c r="A46" s="865">
        <v>2</v>
      </c>
      <c r="B46" s="850" t="s">
        <v>376</v>
      </c>
      <c r="C46" s="866">
        <v>1</v>
      </c>
      <c r="D46" s="866">
        <v>1</v>
      </c>
      <c r="E46" s="866">
        <v>1</v>
      </c>
      <c r="F46" s="866">
        <v>1</v>
      </c>
      <c r="G46" s="866">
        <v>1</v>
      </c>
      <c r="H46" s="866">
        <v>1</v>
      </c>
      <c r="I46" s="866">
        <v>1</v>
      </c>
      <c r="J46" s="866">
        <v>1</v>
      </c>
      <c r="K46" s="866">
        <v>1</v>
      </c>
      <c r="L46" s="866">
        <v>1</v>
      </c>
      <c r="M46" s="866">
        <v>1</v>
      </c>
      <c r="N46" s="866">
        <v>1</v>
      </c>
      <c r="O46" s="866">
        <v>1</v>
      </c>
      <c r="P46" s="866">
        <v>1</v>
      </c>
      <c r="Q46" s="866">
        <v>1</v>
      </c>
      <c r="R46" s="866">
        <v>1</v>
      </c>
      <c r="S46" s="866">
        <v>1</v>
      </c>
      <c r="T46" s="866">
        <v>1</v>
      </c>
      <c r="U46" s="866">
        <v>1</v>
      </c>
      <c r="V46" s="837">
        <f t="shared" ref="V46:V60" si="9">SUM(C46:U46)</f>
        <v>19</v>
      </c>
    </row>
    <row r="47" spans="1:22" ht="21.75" customHeight="1">
      <c r="A47" s="865">
        <v>3</v>
      </c>
      <c r="B47" s="761" t="s">
        <v>377</v>
      </c>
      <c r="C47" s="866">
        <v>1</v>
      </c>
      <c r="D47" s="866">
        <v>1</v>
      </c>
      <c r="E47" s="866">
        <v>1</v>
      </c>
      <c r="F47" s="866">
        <v>1</v>
      </c>
      <c r="G47" s="866">
        <v>1</v>
      </c>
      <c r="H47" s="866">
        <v>1</v>
      </c>
      <c r="I47" s="866">
        <v>1</v>
      </c>
      <c r="J47" s="866">
        <v>1</v>
      </c>
      <c r="K47" s="866">
        <v>1</v>
      </c>
      <c r="L47" s="866">
        <v>1</v>
      </c>
      <c r="M47" s="866">
        <v>1</v>
      </c>
      <c r="N47" s="866">
        <v>1</v>
      </c>
      <c r="O47" s="866">
        <v>1</v>
      </c>
      <c r="P47" s="866">
        <v>1</v>
      </c>
      <c r="Q47" s="866">
        <v>1</v>
      </c>
      <c r="R47" s="866">
        <v>1</v>
      </c>
      <c r="S47" s="866">
        <v>1</v>
      </c>
      <c r="T47" s="866">
        <v>1</v>
      </c>
      <c r="U47" s="866">
        <v>1</v>
      </c>
      <c r="V47" s="837">
        <f t="shared" si="9"/>
        <v>19</v>
      </c>
    </row>
    <row r="48" spans="1:22" ht="21.75" customHeight="1">
      <c r="A48" s="865">
        <v>4</v>
      </c>
      <c r="B48" s="761" t="s">
        <v>378</v>
      </c>
      <c r="C48" s="866">
        <v>1</v>
      </c>
      <c r="D48" s="866">
        <v>1</v>
      </c>
      <c r="E48" s="866">
        <v>1</v>
      </c>
      <c r="F48" s="866">
        <v>1</v>
      </c>
      <c r="G48" s="866">
        <v>1</v>
      </c>
      <c r="H48" s="866">
        <v>1</v>
      </c>
      <c r="I48" s="866">
        <v>1</v>
      </c>
      <c r="J48" s="866">
        <v>1</v>
      </c>
      <c r="K48" s="866">
        <v>1</v>
      </c>
      <c r="L48" s="866">
        <v>1</v>
      </c>
      <c r="M48" s="866">
        <v>1</v>
      </c>
      <c r="N48" s="866">
        <v>1</v>
      </c>
      <c r="O48" s="866">
        <v>1</v>
      </c>
      <c r="P48" s="866">
        <v>1</v>
      </c>
      <c r="Q48" s="866">
        <v>1</v>
      </c>
      <c r="R48" s="866">
        <v>1</v>
      </c>
      <c r="S48" s="866">
        <v>1</v>
      </c>
      <c r="T48" s="866">
        <v>1</v>
      </c>
      <c r="U48" s="866">
        <v>1</v>
      </c>
      <c r="V48" s="837">
        <f t="shared" si="9"/>
        <v>19</v>
      </c>
    </row>
    <row r="49" spans="1:22" ht="21.75" customHeight="1">
      <c r="A49" s="865">
        <v>5</v>
      </c>
      <c r="B49" s="850" t="s">
        <v>379</v>
      </c>
      <c r="C49" s="866">
        <v>1</v>
      </c>
      <c r="D49" s="866">
        <v>1</v>
      </c>
      <c r="E49" s="866">
        <v>1</v>
      </c>
      <c r="F49" s="866">
        <v>1</v>
      </c>
      <c r="G49" s="866">
        <v>1</v>
      </c>
      <c r="H49" s="866">
        <v>1</v>
      </c>
      <c r="I49" s="866">
        <v>1</v>
      </c>
      <c r="J49" s="866">
        <v>1</v>
      </c>
      <c r="K49" s="866">
        <v>1</v>
      </c>
      <c r="L49" s="866">
        <v>0</v>
      </c>
      <c r="M49" s="866">
        <v>0</v>
      </c>
      <c r="N49" s="866">
        <v>1</v>
      </c>
      <c r="O49" s="866">
        <v>0</v>
      </c>
      <c r="P49" s="866">
        <v>1</v>
      </c>
      <c r="Q49" s="866">
        <v>1</v>
      </c>
      <c r="R49" s="866">
        <v>1</v>
      </c>
      <c r="S49" s="866">
        <v>0</v>
      </c>
      <c r="T49" s="866">
        <v>1</v>
      </c>
      <c r="U49" s="866">
        <v>0</v>
      </c>
      <c r="V49" s="837">
        <f t="shared" si="9"/>
        <v>14</v>
      </c>
    </row>
    <row r="50" spans="1:22" ht="21.75" customHeight="1">
      <c r="A50" s="865">
        <v>6</v>
      </c>
      <c r="B50" s="761" t="s">
        <v>380</v>
      </c>
      <c r="C50" s="866">
        <v>1</v>
      </c>
      <c r="D50" s="866">
        <v>1</v>
      </c>
      <c r="E50" s="866">
        <v>1</v>
      </c>
      <c r="F50" s="866">
        <v>1</v>
      </c>
      <c r="G50" s="866">
        <v>1</v>
      </c>
      <c r="H50" s="866">
        <v>1</v>
      </c>
      <c r="I50" s="866">
        <v>1</v>
      </c>
      <c r="J50" s="866">
        <v>1</v>
      </c>
      <c r="K50" s="866">
        <v>1</v>
      </c>
      <c r="L50" s="866">
        <v>0</v>
      </c>
      <c r="M50" s="866">
        <v>0</v>
      </c>
      <c r="N50" s="866">
        <v>1</v>
      </c>
      <c r="O50" s="866">
        <v>0</v>
      </c>
      <c r="P50" s="866">
        <v>0</v>
      </c>
      <c r="Q50" s="866">
        <v>1</v>
      </c>
      <c r="R50" s="866">
        <v>1</v>
      </c>
      <c r="S50" s="866">
        <v>0</v>
      </c>
      <c r="T50" s="866">
        <v>1</v>
      </c>
      <c r="U50" s="866">
        <v>0</v>
      </c>
      <c r="V50" s="837">
        <f t="shared" si="9"/>
        <v>13</v>
      </c>
    </row>
    <row r="51" spans="1:22" ht="21.75" customHeight="1">
      <c r="A51" s="865">
        <v>7</v>
      </c>
      <c r="B51" s="761" t="s">
        <v>381</v>
      </c>
      <c r="C51" s="866">
        <v>1</v>
      </c>
      <c r="D51" s="866">
        <v>1</v>
      </c>
      <c r="E51" s="866">
        <v>1</v>
      </c>
      <c r="F51" s="866">
        <v>1</v>
      </c>
      <c r="G51" s="866">
        <v>1</v>
      </c>
      <c r="H51" s="866">
        <v>0</v>
      </c>
      <c r="I51" s="866">
        <v>1</v>
      </c>
      <c r="J51" s="866">
        <v>1</v>
      </c>
      <c r="K51" s="866">
        <v>0</v>
      </c>
      <c r="L51" s="866">
        <v>0</v>
      </c>
      <c r="M51" s="866">
        <v>0</v>
      </c>
      <c r="N51" s="866">
        <v>1</v>
      </c>
      <c r="O51" s="866">
        <v>0</v>
      </c>
      <c r="P51" s="866">
        <v>0</v>
      </c>
      <c r="Q51" s="866">
        <v>1</v>
      </c>
      <c r="R51" s="866">
        <v>1</v>
      </c>
      <c r="S51" s="866">
        <v>0</v>
      </c>
      <c r="T51" s="866">
        <v>1</v>
      </c>
      <c r="U51" s="866">
        <v>0</v>
      </c>
      <c r="V51" s="837">
        <f t="shared" si="9"/>
        <v>11</v>
      </c>
    </row>
    <row r="52" spans="1:22" ht="21.75" customHeight="1">
      <c r="A52" s="865">
        <v>8</v>
      </c>
      <c r="B52" s="761" t="s">
        <v>382</v>
      </c>
      <c r="C52" s="866">
        <v>1</v>
      </c>
      <c r="D52" s="866">
        <v>1</v>
      </c>
      <c r="E52" s="866">
        <v>1</v>
      </c>
      <c r="F52" s="866">
        <v>1</v>
      </c>
      <c r="G52" s="866">
        <v>0</v>
      </c>
      <c r="H52" s="866">
        <v>0</v>
      </c>
      <c r="I52" s="866">
        <v>1</v>
      </c>
      <c r="J52" s="866">
        <v>1</v>
      </c>
      <c r="K52" s="866">
        <v>0</v>
      </c>
      <c r="L52" s="866">
        <v>0</v>
      </c>
      <c r="M52" s="866">
        <v>0</v>
      </c>
      <c r="N52" s="866">
        <v>1</v>
      </c>
      <c r="O52" s="866">
        <v>0</v>
      </c>
      <c r="P52" s="866">
        <v>0</v>
      </c>
      <c r="Q52" s="866">
        <v>0</v>
      </c>
      <c r="R52" s="866">
        <v>0</v>
      </c>
      <c r="S52" s="866">
        <v>0</v>
      </c>
      <c r="T52" s="866">
        <v>1</v>
      </c>
      <c r="U52" s="866">
        <v>0</v>
      </c>
      <c r="V52" s="837">
        <f t="shared" si="9"/>
        <v>8</v>
      </c>
    </row>
    <row r="53" spans="1:22" ht="21.75" customHeight="1">
      <c r="A53" s="865">
        <v>9</v>
      </c>
      <c r="B53" s="761" t="s">
        <v>383</v>
      </c>
      <c r="C53" s="866">
        <v>1</v>
      </c>
      <c r="D53" s="866">
        <v>1</v>
      </c>
      <c r="E53" s="866">
        <v>1</v>
      </c>
      <c r="F53" s="866">
        <v>1</v>
      </c>
      <c r="G53" s="866">
        <v>0</v>
      </c>
      <c r="H53" s="866">
        <v>0</v>
      </c>
      <c r="I53" s="866">
        <v>1</v>
      </c>
      <c r="J53" s="866">
        <v>1</v>
      </c>
      <c r="K53" s="866">
        <v>0</v>
      </c>
      <c r="L53" s="866">
        <v>0</v>
      </c>
      <c r="M53" s="866">
        <v>0</v>
      </c>
      <c r="N53" s="866">
        <v>0</v>
      </c>
      <c r="O53" s="866">
        <v>0</v>
      </c>
      <c r="P53" s="866">
        <v>0</v>
      </c>
      <c r="Q53" s="866">
        <v>1</v>
      </c>
      <c r="R53" s="866">
        <v>0</v>
      </c>
      <c r="S53" s="866">
        <v>0</v>
      </c>
      <c r="T53" s="866">
        <v>1</v>
      </c>
      <c r="U53" s="866">
        <v>0</v>
      </c>
      <c r="V53" s="837">
        <f t="shared" si="9"/>
        <v>8</v>
      </c>
    </row>
    <row r="54" spans="1:22" ht="21.75" customHeight="1">
      <c r="A54" s="865">
        <v>10</v>
      </c>
      <c r="B54" s="761" t="s">
        <v>353</v>
      </c>
      <c r="C54" s="866">
        <v>1</v>
      </c>
      <c r="D54" s="866">
        <v>1</v>
      </c>
      <c r="E54" s="866">
        <v>1</v>
      </c>
      <c r="F54" s="866">
        <v>1</v>
      </c>
      <c r="G54" s="866">
        <v>0</v>
      </c>
      <c r="H54" s="866">
        <v>0</v>
      </c>
      <c r="I54" s="866">
        <v>1</v>
      </c>
      <c r="J54" s="866">
        <v>1</v>
      </c>
      <c r="K54" s="866">
        <v>0</v>
      </c>
      <c r="L54" s="866">
        <v>0</v>
      </c>
      <c r="M54" s="866">
        <v>0</v>
      </c>
      <c r="N54" s="866">
        <v>0</v>
      </c>
      <c r="O54" s="866">
        <v>0</v>
      </c>
      <c r="P54" s="866">
        <v>0</v>
      </c>
      <c r="Q54" s="866">
        <v>1</v>
      </c>
      <c r="R54" s="866">
        <v>1</v>
      </c>
      <c r="S54" s="866">
        <v>0</v>
      </c>
      <c r="T54" s="866">
        <v>0</v>
      </c>
      <c r="U54" s="866">
        <v>0</v>
      </c>
      <c r="V54" s="837">
        <f t="shared" si="9"/>
        <v>8</v>
      </c>
    </row>
    <row r="55" spans="1:22" ht="21.75" customHeight="1">
      <c r="A55" s="865">
        <v>11</v>
      </c>
      <c r="B55" s="761" t="s">
        <v>384</v>
      </c>
      <c r="C55" s="866">
        <v>1</v>
      </c>
      <c r="D55" s="866">
        <v>1</v>
      </c>
      <c r="E55" s="866">
        <v>1</v>
      </c>
      <c r="F55" s="866">
        <v>1</v>
      </c>
      <c r="G55" s="866">
        <v>0</v>
      </c>
      <c r="H55" s="866">
        <v>0</v>
      </c>
      <c r="I55" s="866">
        <v>1</v>
      </c>
      <c r="J55" s="866">
        <v>1</v>
      </c>
      <c r="K55" s="866">
        <v>0</v>
      </c>
      <c r="L55" s="866">
        <v>0</v>
      </c>
      <c r="M55" s="866">
        <v>0</v>
      </c>
      <c r="N55" s="866">
        <v>0</v>
      </c>
      <c r="O55" s="866">
        <v>0</v>
      </c>
      <c r="P55" s="866">
        <v>0</v>
      </c>
      <c r="Q55" s="866">
        <v>1</v>
      </c>
      <c r="R55" s="866">
        <v>0</v>
      </c>
      <c r="S55" s="866">
        <v>0</v>
      </c>
      <c r="T55" s="866">
        <v>0</v>
      </c>
      <c r="U55" s="866">
        <v>0</v>
      </c>
      <c r="V55" s="837">
        <f t="shared" si="9"/>
        <v>7</v>
      </c>
    </row>
    <row r="56" spans="1:22" ht="21.75" customHeight="1">
      <c r="A56" s="865">
        <v>12</v>
      </c>
      <c r="B56" s="761" t="s">
        <v>385</v>
      </c>
      <c r="C56" s="866">
        <v>1</v>
      </c>
      <c r="D56" s="866">
        <v>1</v>
      </c>
      <c r="E56" s="866">
        <v>1</v>
      </c>
      <c r="F56" s="866">
        <v>1</v>
      </c>
      <c r="G56" s="866">
        <v>0</v>
      </c>
      <c r="H56" s="866">
        <v>0</v>
      </c>
      <c r="I56" s="866">
        <v>1</v>
      </c>
      <c r="J56" s="866">
        <v>1</v>
      </c>
      <c r="K56" s="866">
        <v>0</v>
      </c>
      <c r="L56" s="866">
        <v>0</v>
      </c>
      <c r="M56" s="866">
        <v>0</v>
      </c>
      <c r="N56" s="866">
        <v>0</v>
      </c>
      <c r="O56" s="866">
        <v>0</v>
      </c>
      <c r="P56" s="866">
        <v>0</v>
      </c>
      <c r="Q56" s="866">
        <v>0</v>
      </c>
      <c r="R56" s="866">
        <v>1</v>
      </c>
      <c r="S56" s="866">
        <v>0</v>
      </c>
      <c r="T56" s="866">
        <v>1</v>
      </c>
      <c r="U56" s="866">
        <v>0</v>
      </c>
      <c r="V56" s="837">
        <f t="shared" si="9"/>
        <v>8</v>
      </c>
    </row>
    <row r="57" spans="1:22" ht="21.75" customHeight="1">
      <c r="A57" s="865">
        <v>13</v>
      </c>
      <c r="B57" s="761" t="s">
        <v>386</v>
      </c>
      <c r="C57" s="866">
        <v>1</v>
      </c>
      <c r="D57" s="866">
        <v>1</v>
      </c>
      <c r="E57" s="866">
        <v>1</v>
      </c>
      <c r="F57" s="866">
        <v>1</v>
      </c>
      <c r="G57" s="866">
        <v>0</v>
      </c>
      <c r="H57" s="866">
        <v>0</v>
      </c>
      <c r="I57" s="866">
        <v>1</v>
      </c>
      <c r="J57" s="866">
        <v>1</v>
      </c>
      <c r="K57" s="866">
        <v>0</v>
      </c>
      <c r="L57" s="866">
        <v>0</v>
      </c>
      <c r="M57" s="866">
        <v>0</v>
      </c>
      <c r="N57" s="866">
        <v>0</v>
      </c>
      <c r="O57" s="866">
        <v>0</v>
      </c>
      <c r="P57" s="866">
        <v>0</v>
      </c>
      <c r="Q57" s="866">
        <v>1</v>
      </c>
      <c r="R57" s="866">
        <v>0</v>
      </c>
      <c r="S57" s="866">
        <v>0</v>
      </c>
      <c r="T57" s="866">
        <v>0</v>
      </c>
      <c r="U57" s="866">
        <v>0</v>
      </c>
      <c r="V57" s="837">
        <f t="shared" si="9"/>
        <v>7</v>
      </c>
    </row>
    <row r="58" spans="1:22" ht="21.75" customHeight="1">
      <c r="A58" s="865">
        <v>14</v>
      </c>
      <c r="B58" s="761" t="s">
        <v>387</v>
      </c>
      <c r="C58" s="866">
        <v>1</v>
      </c>
      <c r="D58" s="866">
        <v>1</v>
      </c>
      <c r="E58" s="866">
        <v>1</v>
      </c>
      <c r="F58" s="866">
        <v>1</v>
      </c>
      <c r="G58" s="866">
        <v>0</v>
      </c>
      <c r="H58" s="866">
        <v>0</v>
      </c>
      <c r="I58" s="866">
        <v>1</v>
      </c>
      <c r="J58" s="866">
        <v>1</v>
      </c>
      <c r="K58" s="866">
        <v>0</v>
      </c>
      <c r="L58" s="866">
        <v>0</v>
      </c>
      <c r="M58" s="866">
        <v>0</v>
      </c>
      <c r="N58" s="866">
        <v>0</v>
      </c>
      <c r="O58" s="866">
        <v>0</v>
      </c>
      <c r="P58" s="866">
        <v>0</v>
      </c>
      <c r="Q58" s="866">
        <v>0</v>
      </c>
      <c r="R58" s="866">
        <v>0</v>
      </c>
      <c r="S58" s="866">
        <v>0</v>
      </c>
      <c r="T58" s="866">
        <v>0</v>
      </c>
      <c r="U58" s="866">
        <v>0</v>
      </c>
      <c r="V58" s="837">
        <f t="shared" si="9"/>
        <v>6</v>
      </c>
    </row>
    <row r="59" spans="1:22" ht="21.75" customHeight="1">
      <c r="A59" s="865">
        <v>15</v>
      </c>
      <c r="B59" s="761" t="s">
        <v>388</v>
      </c>
      <c r="C59" s="866">
        <v>1</v>
      </c>
      <c r="D59" s="866">
        <v>1</v>
      </c>
      <c r="E59" s="866">
        <v>1</v>
      </c>
      <c r="F59" s="866">
        <v>1</v>
      </c>
      <c r="G59" s="866">
        <v>1</v>
      </c>
      <c r="H59" s="866">
        <v>0</v>
      </c>
      <c r="I59" s="866">
        <v>1</v>
      </c>
      <c r="J59" s="866">
        <v>1</v>
      </c>
      <c r="K59" s="866">
        <v>0</v>
      </c>
      <c r="L59" s="866">
        <v>0</v>
      </c>
      <c r="M59" s="866">
        <v>0</v>
      </c>
      <c r="N59" s="866">
        <v>1</v>
      </c>
      <c r="O59" s="866">
        <v>0</v>
      </c>
      <c r="P59" s="866">
        <v>0</v>
      </c>
      <c r="Q59" s="866">
        <v>1</v>
      </c>
      <c r="R59" s="866">
        <v>1</v>
      </c>
      <c r="S59" s="866">
        <v>0</v>
      </c>
      <c r="T59" s="866">
        <v>1</v>
      </c>
      <c r="U59" s="866">
        <v>0</v>
      </c>
      <c r="V59" s="837">
        <f t="shared" si="9"/>
        <v>11</v>
      </c>
    </row>
    <row r="60" spans="1:22" ht="21.75" customHeight="1">
      <c r="A60" s="865">
        <v>16</v>
      </c>
      <c r="B60" s="761" t="s">
        <v>389</v>
      </c>
      <c r="C60" s="866">
        <v>1</v>
      </c>
      <c r="D60" s="866">
        <v>1</v>
      </c>
      <c r="E60" s="866">
        <v>1</v>
      </c>
      <c r="F60" s="866">
        <v>1</v>
      </c>
      <c r="G60" s="866">
        <v>0</v>
      </c>
      <c r="H60" s="866">
        <v>0</v>
      </c>
      <c r="I60" s="866">
        <v>1</v>
      </c>
      <c r="J60" s="866">
        <v>1</v>
      </c>
      <c r="K60" s="866">
        <v>0</v>
      </c>
      <c r="L60" s="866">
        <v>0</v>
      </c>
      <c r="M60" s="866">
        <v>0</v>
      </c>
      <c r="N60" s="866">
        <v>0</v>
      </c>
      <c r="O60" s="866">
        <v>0</v>
      </c>
      <c r="P60" s="866">
        <v>0</v>
      </c>
      <c r="Q60" s="866">
        <v>0</v>
      </c>
      <c r="R60" s="866">
        <v>0</v>
      </c>
      <c r="S60" s="866">
        <v>0</v>
      </c>
      <c r="T60" s="866">
        <v>0</v>
      </c>
      <c r="U60" s="866">
        <v>0</v>
      </c>
      <c r="V60" s="837">
        <f t="shared" si="9"/>
        <v>6</v>
      </c>
    </row>
    <row r="61" spans="1:22" s="401" customFormat="1" ht="21.75" customHeight="1">
      <c r="A61" s="867" t="s">
        <v>358</v>
      </c>
      <c r="B61" s="867" t="s">
        <v>462</v>
      </c>
      <c r="C61" s="845">
        <f>SUM(C62:C82)</f>
        <v>21</v>
      </c>
      <c r="D61" s="845">
        <f>SUM(D62:D82)</f>
        <v>10</v>
      </c>
      <c r="E61" s="845">
        <f t="shared" ref="E61:U61" si="10">SUM(E62:E82)</f>
        <v>21</v>
      </c>
      <c r="F61" s="845">
        <f t="shared" si="10"/>
        <v>21</v>
      </c>
      <c r="G61" s="845">
        <f t="shared" si="10"/>
        <v>7</v>
      </c>
      <c r="H61" s="845">
        <f t="shared" si="10"/>
        <v>13</v>
      </c>
      <c r="I61" s="845">
        <f t="shared" si="10"/>
        <v>21</v>
      </c>
      <c r="J61" s="845">
        <f t="shared" si="10"/>
        <v>21</v>
      </c>
      <c r="K61" s="845">
        <f t="shared" si="10"/>
        <v>5</v>
      </c>
      <c r="L61" s="845">
        <f>SUM(L62:L82)</f>
        <v>4</v>
      </c>
      <c r="M61" s="845">
        <f t="shared" si="10"/>
        <v>4</v>
      </c>
      <c r="N61" s="845">
        <f t="shared" si="10"/>
        <v>19</v>
      </c>
      <c r="O61" s="845">
        <f t="shared" si="10"/>
        <v>4</v>
      </c>
      <c r="P61" s="845">
        <f t="shared" si="10"/>
        <v>6</v>
      </c>
      <c r="Q61" s="845">
        <f t="shared" si="10"/>
        <v>13</v>
      </c>
      <c r="R61" s="845">
        <f t="shared" si="10"/>
        <v>21</v>
      </c>
      <c r="S61" s="845">
        <f t="shared" si="10"/>
        <v>4</v>
      </c>
      <c r="T61" s="845">
        <f t="shared" si="10"/>
        <v>19</v>
      </c>
      <c r="U61" s="845">
        <f t="shared" si="10"/>
        <v>4</v>
      </c>
      <c r="V61" s="846">
        <f>SUM(C61:U61)/21</f>
        <v>11.333333333333334</v>
      </c>
    </row>
    <row r="62" spans="1:22" s="401" customFormat="1" ht="21.75" customHeight="1">
      <c r="A62" s="840">
        <v>1</v>
      </c>
      <c r="B62" s="844" t="s">
        <v>417</v>
      </c>
      <c r="C62" s="839">
        <v>1</v>
      </c>
      <c r="D62" s="839">
        <v>1</v>
      </c>
      <c r="E62" s="839">
        <v>1</v>
      </c>
      <c r="F62" s="839">
        <v>1</v>
      </c>
      <c r="G62" s="839">
        <v>1</v>
      </c>
      <c r="H62" s="839">
        <v>1</v>
      </c>
      <c r="I62" s="839">
        <v>1</v>
      </c>
      <c r="J62" s="839">
        <v>1</v>
      </c>
      <c r="K62" s="839">
        <v>1</v>
      </c>
      <c r="L62" s="839">
        <v>1</v>
      </c>
      <c r="M62" s="839">
        <v>1</v>
      </c>
      <c r="N62" s="839">
        <v>1</v>
      </c>
      <c r="O62" s="839">
        <v>1</v>
      </c>
      <c r="P62" s="839">
        <v>1</v>
      </c>
      <c r="Q62" s="839">
        <v>1</v>
      </c>
      <c r="R62" s="839">
        <v>1</v>
      </c>
      <c r="S62" s="839">
        <v>1</v>
      </c>
      <c r="T62" s="839">
        <v>1</v>
      </c>
      <c r="U62" s="839">
        <v>1</v>
      </c>
      <c r="V62" s="845">
        <f>SUM(C62:U62)</f>
        <v>19</v>
      </c>
    </row>
    <row r="63" spans="1:22" s="401" customFormat="1" ht="21.75" customHeight="1">
      <c r="A63" s="840">
        <v>2</v>
      </c>
      <c r="B63" s="844" t="s">
        <v>354</v>
      </c>
      <c r="C63" s="839">
        <v>1</v>
      </c>
      <c r="D63" s="839">
        <v>1</v>
      </c>
      <c r="E63" s="839">
        <v>1</v>
      </c>
      <c r="F63" s="839">
        <v>1</v>
      </c>
      <c r="G63" s="839">
        <v>1</v>
      </c>
      <c r="H63" s="839">
        <v>1</v>
      </c>
      <c r="I63" s="839">
        <v>1</v>
      </c>
      <c r="J63" s="839">
        <v>1</v>
      </c>
      <c r="K63" s="839">
        <v>1</v>
      </c>
      <c r="L63" s="839">
        <v>1</v>
      </c>
      <c r="M63" s="839">
        <v>1</v>
      </c>
      <c r="N63" s="839">
        <v>1</v>
      </c>
      <c r="O63" s="839">
        <v>1</v>
      </c>
      <c r="P63" s="839">
        <v>1</v>
      </c>
      <c r="Q63" s="839">
        <v>1</v>
      </c>
      <c r="R63" s="839">
        <v>1</v>
      </c>
      <c r="S63" s="839">
        <v>1</v>
      </c>
      <c r="T63" s="839">
        <v>1</v>
      </c>
      <c r="U63" s="839">
        <v>1</v>
      </c>
      <c r="V63" s="845">
        <f t="shared" ref="V63:V82" si="11">SUM(C63:U63)</f>
        <v>19</v>
      </c>
    </row>
    <row r="64" spans="1:22" s="401" customFormat="1" ht="21.75" customHeight="1">
      <c r="A64" s="840">
        <v>3</v>
      </c>
      <c r="B64" s="844" t="s">
        <v>418</v>
      </c>
      <c r="C64" s="839">
        <v>1</v>
      </c>
      <c r="D64" s="839">
        <v>1</v>
      </c>
      <c r="E64" s="839">
        <v>1</v>
      </c>
      <c r="F64" s="839">
        <v>1</v>
      </c>
      <c r="G64" s="839">
        <v>1</v>
      </c>
      <c r="H64" s="839">
        <v>1</v>
      </c>
      <c r="I64" s="839">
        <v>1</v>
      </c>
      <c r="J64" s="839">
        <v>1</v>
      </c>
      <c r="K64" s="839">
        <v>1</v>
      </c>
      <c r="L64" s="839">
        <v>1</v>
      </c>
      <c r="M64" s="839">
        <v>1</v>
      </c>
      <c r="N64" s="839">
        <v>1</v>
      </c>
      <c r="O64" s="839">
        <v>1</v>
      </c>
      <c r="P64" s="839">
        <v>1</v>
      </c>
      <c r="Q64" s="839">
        <v>1</v>
      </c>
      <c r="R64" s="839">
        <v>1</v>
      </c>
      <c r="S64" s="839">
        <v>1</v>
      </c>
      <c r="T64" s="839">
        <v>1</v>
      </c>
      <c r="U64" s="839">
        <v>1</v>
      </c>
      <c r="V64" s="845">
        <f t="shared" si="11"/>
        <v>19</v>
      </c>
    </row>
    <row r="65" spans="1:22" s="401" customFormat="1" ht="21.75" customHeight="1">
      <c r="A65" s="840">
        <v>4</v>
      </c>
      <c r="B65" s="844" t="s">
        <v>419</v>
      </c>
      <c r="C65" s="839">
        <v>1</v>
      </c>
      <c r="D65" s="839">
        <v>1</v>
      </c>
      <c r="E65" s="839">
        <v>1</v>
      </c>
      <c r="F65" s="839">
        <v>1</v>
      </c>
      <c r="G65" s="839">
        <v>1</v>
      </c>
      <c r="H65" s="839">
        <v>1</v>
      </c>
      <c r="I65" s="839">
        <v>1</v>
      </c>
      <c r="J65" s="839">
        <v>1</v>
      </c>
      <c r="K65" s="839">
        <v>0</v>
      </c>
      <c r="L65" s="839">
        <v>0</v>
      </c>
      <c r="M65" s="839">
        <v>0</v>
      </c>
      <c r="N65" s="839">
        <v>1</v>
      </c>
      <c r="O65" s="839">
        <v>0</v>
      </c>
      <c r="P65" s="839">
        <v>0</v>
      </c>
      <c r="Q65" s="839">
        <v>1</v>
      </c>
      <c r="R65" s="839">
        <v>1</v>
      </c>
      <c r="S65" s="839">
        <v>0</v>
      </c>
      <c r="T65" s="839">
        <v>1</v>
      </c>
      <c r="U65" s="839">
        <v>0</v>
      </c>
      <c r="V65" s="845">
        <f t="shared" si="11"/>
        <v>12</v>
      </c>
    </row>
    <row r="66" spans="1:22" s="401" customFormat="1" ht="21.75" customHeight="1">
      <c r="A66" s="840">
        <v>5</v>
      </c>
      <c r="B66" s="844" t="s">
        <v>420</v>
      </c>
      <c r="C66" s="839">
        <v>1</v>
      </c>
      <c r="D66" s="839">
        <v>0</v>
      </c>
      <c r="E66" s="839">
        <v>1</v>
      </c>
      <c r="F66" s="839">
        <v>1</v>
      </c>
      <c r="G66" s="839">
        <v>0</v>
      </c>
      <c r="H66" s="839">
        <v>1</v>
      </c>
      <c r="I66" s="839">
        <v>1</v>
      </c>
      <c r="J66" s="839">
        <v>1</v>
      </c>
      <c r="K66" s="839">
        <v>1</v>
      </c>
      <c r="L66" s="839">
        <v>0</v>
      </c>
      <c r="M66" s="839">
        <v>0</v>
      </c>
      <c r="N66" s="839">
        <v>1</v>
      </c>
      <c r="O66" s="839">
        <v>0</v>
      </c>
      <c r="P66" s="839">
        <v>0</v>
      </c>
      <c r="Q66" s="839">
        <v>0</v>
      </c>
      <c r="R66" s="839">
        <v>1</v>
      </c>
      <c r="S66" s="839">
        <v>0</v>
      </c>
      <c r="T66" s="839">
        <v>1</v>
      </c>
      <c r="U66" s="839">
        <v>0</v>
      </c>
      <c r="V66" s="845">
        <f t="shared" si="11"/>
        <v>10</v>
      </c>
    </row>
    <row r="67" spans="1:22" s="401" customFormat="1" ht="21.75" customHeight="1">
      <c r="A67" s="840">
        <v>6</v>
      </c>
      <c r="B67" s="844" t="s">
        <v>421</v>
      </c>
      <c r="C67" s="839">
        <v>1</v>
      </c>
      <c r="D67" s="839">
        <v>0</v>
      </c>
      <c r="E67" s="839">
        <v>1</v>
      </c>
      <c r="F67" s="839">
        <v>1</v>
      </c>
      <c r="G67" s="839">
        <v>0</v>
      </c>
      <c r="H67" s="839">
        <v>1</v>
      </c>
      <c r="I67" s="839">
        <v>1</v>
      </c>
      <c r="J67" s="839">
        <v>1</v>
      </c>
      <c r="K67" s="839">
        <v>0</v>
      </c>
      <c r="L67" s="839">
        <v>0</v>
      </c>
      <c r="M67" s="839">
        <v>0</v>
      </c>
      <c r="N67" s="839">
        <v>1</v>
      </c>
      <c r="O67" s="839">
        <v>0</v>
      </c>
      <c r="P67" s="839">
        <v>0</v>
      </c>
      <c r="Q67" s="839">
        <v>0</v>
      </c>
      <c r="R67" s="839">
        <v>1</v>
      </c>
      <c r="S67" s="839">
        <v>0</v>
      </c>
      <c r="T67" s="839">
        <v>1</v>
      </c>
      <c r="U67" s="839">
        <v>0</v>
      </c>
      <c r="V67" s="845">
        <f t="shared" si="11"/>
        <v>9</v>
      </c>
    </row>
    <row r="68" spans="1:22" s="401" customFormat="1" ht="21.75" customHeight="1">
      <c r="A68" s="840">
        <v>7</v>
      </c>
      <c r="B68" s="844" t="s">
        <v>422</v>
      </c>
      <c r="C68" s="839">
        <v>1</v>
      </c>
      <c r="D68" s="839">
        <v>0</v>
      </c>
      <c r="E68" s="839">
        <v>1</v>
      </c>
      <c r="F68" s="839">
        <v>1</v>
      </c>
      <c r="G68" s="839">
        <v>0</v>
      </c>
      <c r="H68" s="839">
        <v>0</v>
      </c>
      <c r="I68" s="839">
        <v>1</v>
      </c>
      <c r="J68" s="839">
        <v>1</v>
      </c>
      <c r="K68" s="839">
        <v>0</v>
      </c>
      <c r="L68" s="839">
        <v>0</v>
      </c>
      <c r="M68" s="839">
        <v>0</v>
      </c>
      <c r="N68" s="839">
        <v>1</v>
      </c>
      <c r="O68" s="839">
        <v>0</v>
      </c>
      <c r="P68" s="839">
        <v>0</v>
      </c>
      <c r="Q68" s="839">
        <v>0</v>
      </c>
      <c r="R68" s="839">
        <v>1</v>
      </c>
      <c r="S68" s="839">
        <v>0</v>
      </c>
      <c r="T68" s="839">
        <v>1</v>
      </c>
      <c r="U68" s="839">
        <v>0</v>
      </c>
      <c r="V68" s="845">
        <f t="shared" si="11"/>
        <v>8</v>
      </c>
    </row>
    <row r="69" spans="1:22" s="401" customFormat="1" ht="21.75" customHeight="1">
      <c r="A69" s="840">
        <v>8</v>
      </c>
      <c r="B69" s="844" t="s">
        <v>423</v>
      </c>
      <c r="C69" s="839">
        <v>1</v>
      </c>
      <c r="D69" s="839">
        <v>1</v>
      </c>
      <c r="E69" s="839">
        <v>1</v>
      </c>
      <c r="F69" s="839">
        <v>1</v>
      </c>
      <c r="G69" s="839">
        <v>0</v>
      </c>
      <c r="H69" s="839">
        <v>0</v>
      </c>
      <c r="I69" s="839">
        <v>1</v>
      </c>
      <c r="J69" s="839">
        <v>1</v>
      </c>
      <c r="K69" s="839">
        <v>0</v>
      </c>
      <c r="L69" s="839">
        <v>0</v>
      </c>
      <c r="M69" s="839">
        <v>0</v>
      </c>
      <c r="N69" s="839">
        <v>1</v>
      </c>
      <c r="O69" s="839">
        <v>0</v>
      </c>
      <c r="P69" s="839">
        <v>0</v>
      </c>
      <c r="Q69" s="839">
        <v>1</v>
      </c>
      <c r="R69" s="839">
        <v>1</v>
      </c>
      <c r="S69" s="839">
        <v>0</v>
      </c>
      <c r="T69" s="839">
        <v>1</v>
      </c>
      <c r="U69" s="839">
        <v>0</v>
      </c>
      <c r="V69" s="845">
        <f t="shared" si="11"/>
        <v>10</v>
      </c>
    </row>
    <row r="70" spans="1:22" s="401" customFormat="1" ht="21.75" customHeight="1">
      <c r="A70" s="840">
        <v>9</v>
      </c>
      <c r="B70" s="844" t="s">
        <v>355</v>
      </c>
      <c r="C70" s="839">
        <v>1</v>
      </c>
      <c r="D70" s="839">
        <v>1</v>
      </c>
      <c r="E70" s="839">
        <v>1</v>
      </c>
      <c r="F70" s="839">
        <v>1</v>
      </c>
      <c r="G70" s="839">
        <v>0</v>
      </c>
      <c r="H70" s="839">
        <v>0</v>
      </c>
      <c r="I70" s="839">
        <v>1</v>
      </c>
      <c r="J70" s="839">
        <v>1</v>
      </c>
      <c r="K70" s="839">
        <v>0</v>
      </c>
      <c r="L70" s="839">
        <v>0</v>
      </c>
      <c r="M70" s="839">
        <v>0</v>
      </c>
      <c r="N70" s="839">
        <v>1</v>
      </c>
      <c r="O70" s="839">
        <v>0</v>
      </c>
      <c r="P70" s="839">
        <v>0</v>
      </c>
      <c r="Q70" s="839">
        <v>1</v>
      </c>
      <c r="R70" s="839">
        <v>1</v>
      </c>
      <c r="S70" s="839">
        <v>0</v>
      </c>
      <c r="T70" s="839">
        <v>1</v>
      </c>
      <c r="U70" s="839">
        <v>0</v>
      </c>
      <c r="V70" s="845">
        <f t="shared" si="11"/>
        <v>10</v>
      </c>
    </row>
    <row r="71" spans="1:22" s="401" customFormat="1" ht="21.75" customHeight="1">
      <c r="A71" s="840">
        <v>10</v>
      </c>
      <c r="B71" s="844" t="s">
        <v>424</v>
      </c>
      <c r="C71" s="839">
        <v>1</v>
      </c>
      <c r="D71" s="839">
        <v>1</v>
      </c>
      <c r="E71" s="839">
        <v>1</v>
      </c>
      <c r="F71" s="839">
        <v>1</v>
      </c>
      <c r="G71" s="839">
        <v>0</v>
      </c>
      <c r="H71" s="839">
        <v>1</v>
      </c>
      <c r="I71" s="839">
        <v>1</v>
      </c>
      <c r="J71" s="839">
        <v>1</v>
      </c>
      <c r="K71" s="839">
        <v>0</v>
      </c>
      <c r="L71" s="839">
        <v>0</v>
      </c>
      <c r="M71" s="839">
        <v>0</v>
      </c>
      <c r="N71" s="839">
        <v>0</v>
      </c>
      <c r="O71" s="839">
        <v>0</v>
      </c>
      <c r="P71" s="839">
        <v>0</v>
      </c>
      <c r="Q71" s="839">
        <v>0</v>
      </c>
      <c r="R71" s="839">
        <v>1</v>
      </c>
      <c r="S71" s="839">
        <v>0</v>
      </c>
      <c r="T71" s="839">
        <v>1</v>
      </c>
      <c r="U71" s="839">
        <v>0</v>
      </c>
      <c r="V71" s="845">
        <f t="shared" si="11"/>
        <v>9</v>
      </c>
    </row>
    <row r="72" spans="1:22" s="401" customFormat="1" ht="21.75" customHeight="1">
      <c r="A72" s="840">
        <v>11</v>
      </c>
      <c r="B72" s="844" t="s">
        <v>425</v>
      </c>
      <c r="C72" s="839">
        <v>1</v>
      </c>
      <c r="D72" s="839">
        <v>0</v>
      </c>
      <c r="E72" s="839">
        <v>1</v>
      </c>
      <c r="F72" s="839">
        <v>1</v>
      </c>
      <c r="G72" s="839">
        <v>0</v>
      </c>
      <c r="H72" s="839">
        <v>1</v>
      </c>
      <c r="I72" s="839">
        <v>1</v>
      </c>
      <c r="J72" s="839">
        <v>1</v>
      </c>
      <c r="K72" s="839">
        <v>0</v>
      </c>
      <c r="L72" s="839">
        <v>0</v>
      </c>
      <c r="M72" s="839">
        <v>0</v>
      </c>
      <c r="N72" s="839">
        <v>0</v>
      </c>
      <c r="O72" s="839">
        <v>0</v>
      </c>
      <c r="P72" s="839">
        <v>1</v>
      </c>
      <c r="Q72" s="839">
        <v>1</v>
      </c>
      <c r="R72" s="839">
        <v>1</v>
      </c>
      <c r="S72" s="839">
        <v>0</v>
      </c>
      <c r="T72" s="839">
        <v>0</v>
      </c>
      <c r="U72" s="839">
        <v>0</v>
      </c>
      <c r="V72" s="845">
        <f t="shared" si="11"/>
        <v>9</v>
      </c>
    </row>
    <row r="73" spans="1:22" s="401" customFormat="1" ht="21.75" customHeight="1">
      <c r="A73" s="840">
        <v>12</v>
      </c>
      <c r="B73" s="844" t="s">
        <v>426</v>
      </c>
      <c r="C73" s="839">
        <v>1</v>
      </c>
      <c r="D73" s="839">
        <v>0</v>
      </c>
      <c r="E73" s="839">
        <v>1</v>
      </c>
      <c r="F73" s="839">
        <v>1</v>
      </c>
      <c r="G73" s="839">
        <v>0</v>
      </c>
      <c r="H73" s="839">
        <v>1</v>
      </c>
      <c r="I73" s="839">
        <v>1</v>
      </c>
      <c r="J73" s="839">
        <v>1</v>
      </c>
      <c r="K73" s="839">
        <v>0</v>
      </c>
      <c r="L73" s="839">
        <v>0</v>
      </c>
      <c r="M73" s="839">
        <v>0</v>
      </c>
      <c r="N73" s="839">
        <v>1</v>
      </c>
      <c r="O73" s="839">
        <v>0</v>
      </c>
      <c r="P73" s="839">
        <v>0</v>
      </c>
      <c r="Q73" s="839">
        <v>0</v>
      </c>
      <c r="R73" s="839">
        <v>1</v>
      </c>
      <c r="S73" s="839">
        <v>0</v>
      </c>
      <c r="T73" s="839">
        <v>1</v>
      </c>
      <c r="U73" s="839">
        <v>0</v>
      </c>
      <c r="V73" s="845">
        <f t="shared" si="11"/>
        <v>9</v>
      </c>
    </row>
    <row r="74" spans="1:22" s="401" customFormat="1" ht="21.75" customHeight="1">
      <c r="A74" s="840">
        <v>13</v>
      </c>
      <c r="B74" s="844" t="s">
        <v>427</v>
      </c>
      <c r="C74" s="839">
        <v>1</v>
      </c>
      <c r="D74" s="839">
        <v>1</v>
      </c>
      <c r="E74" s="839">
        <v>1</v>
      </c>
      <c r="F74" s="839">
        <v>1</v>
      </c>
      <c r="G74" s="839">
        <v>0</v>
      </c>
      <c r="H74" s="839">
        <v>0</v>
      </c>
      <c r="I74" s="839">
        <v>1</v>
      </c>
      <c r="J74" s="839">
        <v>1</v>
      </c>
      <c r="K74" s="839">
        <v>0</v>
      </c>
      <c r="L74" s="839">
        <v>0</v>
      </c>
      <c r="M74" s="839">
        <v>0</v>
      </c>
      <c r="N74" s="839">
        <v>1</v>
      </c>
      <c r="O74" s="839">
        <v>0</v>
      </c>
      <c r="P74" s="839">
        <v>0</v>
      </c>
      <c r="Q74" s="839">
        <v>1</v>
      </c>
      <c r="R74" s="839">
        <v>1</v>
      </c>
      <c r="S74" s="839">
        <v>0</v>
      </c>
      <c r="T74" s="839">
        <v>0</v>
      </c>
      <c r="U74" s="839">
        <v>0</v>
      </c>
      <c r="V74" s="845">
        <f t="shared" si="11"/>
        <v>9</v>
      </c>
    </row>
    <row r="75" spans="1:22" s="401" customFormat="1" ht="21.75" customHeight="1">
      <c r="A75" s="840">
        <v>14</v>
      </c>
      <c r="B75" s="844" t="s">
        <v>428</v>
      </c>
      <c r="C75" s="839">
        <v>1</v>
      </c>
      <c r="D75" s="839">
        <v>1</v>
      </c>
      <c r="E75" s="839">
        <v>1</v>
      </c>
      <c r="F75" s="839">
        <v>1</v>
      </c>
      <c r="G75" s="839">
        <v>1</v>
      </c>
      <c r="H75" s="839">
        <v>1</v>
      </c>
      <c r="I75" s="839">
        <v>1</v>
      </c>
      <c r="J75" s="839">
        <v>1</v>
      </c>
      <c r="K75" s="839">
        <v>0</v>
      </c>
      <c r="L75" s="839">
        <v>0</v>
      </c>
      <c r="M75" s="839">
        <v>0</v>
      </c>
      <c r="N75" s="839">
        <v>1</v>
      </c>
      <c r="O75" s="839">
        <v>0</v>
      </c>
      <c r="P75" s="839">
        <v>0</v>
      </c>
      <c r="Q75" s="839">
        <v>0</v>
      </c>
      <c r="R75" s="839">
        <v>1</v>
      </c>
      <c r="S75" s="839">
        <v>0</v>
      </c>
      <c r="T75" s="839">
        <v>1</v>
      </c>
      <c r="U75" s="839">
        <v>0</v>
      </c>
      <c r="V75" s="845">
        <f t="shared" si="11"/>
        <v>11</v>
      </c>
    </row>
    <row r="76" spans="1:22" s="401" customFormat="1" ht="21.75" customHeight="1">
      <c r="A76" s="840">
        <v>15</v>
      </c>
      <c r="B76" s="844" t="s">
        <v>429</v>
      </c>
      <c r="C76" s="839">
        <v>1</v>
      </c>
      <c r="D76" s="839">
        <v>0</v>
      </c>
      <c r="E76" s="839">
        <v>1</v>
      </c>
      <c r="F76" s="839">
        <v>1</v>
      </c>
      <c r="G76" s="839">
        <v>0</v>
      </c>
      <c r="H76" s="839">
        <v>0</v>
      </c>
      <c r="I76" s="839">
        <v>1</v>
      </c>
      <c r="J76" s="839">
        <v>1</v>
      </c>
      <c r="K76" s="839">
        <v>0</v>
      </c>
      <c r="L76" s="839">
        <v>0</v>
      </c>
      <c r="M76" s="839">
        <v>0</v>
      </c>
      <c r="N76" s="839">
        <v>1</v>
      </c>
      <c r="O76" s="839">
        <v>0</v>
      </c>
      <c r="P76" s="839">
        <v>0</v>
      </c>
      <c r="Q76" s="839">
        <v>1</v>
      </c>
      <c r="R76" s="839">
        <v>1</v>
      </c>
      <c r="S76" s="839">
        <v>0</v>
      </c>
      <c r="T76" s="839">
        <v>1</v>
      </c>
      <c r="U76" s="839">
        <v>0</v>
      </c>
      <c r="V76" s="845">
        <f t="shared" si="11"/>
        <v>9</v>
      </c>
    </row>
    <row r="77" spans="1:22" s="401" customFormat="1" ht="21.75" customHeight="1">
      <c r="A77" s="840">
        <v>16</v>
      </c>
      <c r="B77" s="844" t="s">
        <v>430</v>
      </c>
      <c r="C77" s="839">
        <v>1</v>
      </c>
      <c r="D77" s="839">
        <v>0</v>
      </c>
      <c r="E77" s="839">
        <v>1</v>
      </c>
      <c r="F77" s="839">
        <v>1</v>
      </c>
      <c r="G77" s="839">
        <v>0</v>
      </c>
      <c r="H77" s="839">
        <v>1</v>
      </c>
      <c r="I77" s="839">
        <v>1</v>
      </c>
      <c r="J77" s="839">
        <v>1</v>
      </c>
      <c r="K77" s="839">
        <v>0</v>
      </c>
      <c r="L77" s="839">
        <v>0</v>
      </c>
      <c r="M77" s="839">
        <v>0</v>
      </c>
      <c r="N77" s="839">
        <v>1</v>
      </c>
      <c r="O77" s="839">
        <v>0</v>
      </c>
      <c r="P77" s="839">
        <v>0</v>
      </c>
      <c r="Q77" s="839">
        <v>1</v>
      </c>
      <c r="R77" s="839">
        <v>1</v>
      </c>
      <c r="S77" s="839">
        <v>0</v>
      </c>
      <c r="T77" s="839">
        <v>1</v>
      </c>
      <c r="U77" s="839">
        <v>0</v>
      </c>
      <c r="V77" s="845">
        <f t="shared" si="11"/>
        <v>10</v>
      </c>
    </row>
    <row r="78" spans="1:22" s="401" customFormat="1" ht="21.75" customHeight="1">
      <c r="A78" s="840">
        <v>17</v>
      </c>
      <c r="B78" s="844" t="s">
        <v>431</v>
      </c>
      <c r="C78" s="839">
        <v>1</v>
      </c>
      <c r="D78" s="839">
        <v>1</v>
      </c>
      <c r="E78" s="839">
        <v>1</v>
      </c>
      <c r="F78" s="839">
        <v>1</v>
      </c>
      <c r="G78" s="839">
        <v>1</v>
      </c>
      <c r="H78" s="839">
        <v>1</v>
      </c>
      <c r="I78" s="839">
        <v>1</v>
      </c>
      <c r="J78" s="839">
        <v>1</v>
      </c>
      <c r="K78" s="839">
        <v>1</v>
      </c>
      <c r="L78" s="839">
        <v>1</v>
      </c>
      <c r="M78" s="839">
        <v>1</v>
      </c>
      <c r="N78" s="839">
        <v>1</v>
      </c>
      <c r="O78" s="839">
        <v>1</v>
      </c>
      <c r="P78" s="839">
        <v>1</v>
      </c>
      <c r="Q78" s="839">
        <v>1</v>
      </c>
      <c r="R78" s="839">
        <v>1</v>
      </c>
      <c r="S78" s="839">
        <v>1</v>
      </c>
      <c r="T78" s="839">
        <v>1</v>
      </c>
      <c r="U78" s="839">
        <v>1</v>
      </c>
      <c r="V78" s="845">
        <f t="shared" si="11"/>
        <v>19</v>
      </c>
    </row>
    <row r="79" spans="1:22" s="401" customFormat="1" ht="21.75" customHeight="1">
      <c r="A79" s="840">
        <v>18</v>
      </c>
      <c r="B79" s="844" t="s">
        <v>432</v>
      </c>
      <c r="C79" s="839">
        <v>1</v>
      </c>
      <c r="D79" s="839">
        <v>0</v>
      </c>
      <c r="E79" s="839">
        <v>1</v>
      </c>
      <c r="F79" s="839">
        <v>1</v>
      </c>
      <c r="G79" s="839">
        <v>1</v>
      </c>
      <c r="H79" s="839">
        <v>0</v>
      </c>
      <c r="I79" s="839">
        <v>1</v>
      </c>
      <c r="J79" s="839">
        <v>1</v>
      </c>
      <c r="K79" s="839">
        <v>0</v>
      </c>
      <c r="L79" s="839">
        <v>0</v>
      </c>
      <c r="M79" s="839">
        <v>0</v>
      </c>
      <c r="N79" s="839">
        <v>1</v>
      </c>
      <c r="O79" s="839">
        <v>0</v>
      </c>
      <c r="P79" s="839">
        <v>0</v>
      </c>
      <c r="Q79" s="839">
        <v>1</v>
      </c>
      <c r="R79" s="839">
        <v>1</v>
      </c>
      <c r="S79" s="839">
        <v>0</v>
      </c>
      <c r="T79" s="839">
        <v>1</v>
      </c>
      <c r="U79" s="839">
        <v>0</v>
      </c>
      <c r="V79" s="845">
        <f t="shared" si="11"/>
        <v>10</v>
      </c>
    </row>
    <row r="80" spans="1:22" s="401" customFormat="1" ht="21.75" customHeight="1">
      <c r="A80" s="840">
        <v>19</v>
      </c>
      <c r="B80" s="844" t="s">
        <v>433</v>
      </c>
      <c r="C80" s="839">
        <v>1</v>
      </c>
      <c r="D80" s="839">
        <v>0</v>
      </c>
      <c r="E80" s="839">
        <v>1</v>
      </c>
      <c r="F80" s="839">
        <v>1</v>
      </c>
      <c r="G80" s="839">
        <v>0</v>
      </c>
      <c r="H80" s="839">
        <v>1</v>
      </c>
      <c r="I80" s="839">
        <v>1</v>
      </c>
      <c r="J80" s="839">
        <v>1</v>
      </c>
      <c r="K80" s="839">
        <v>0</v>
      </c>
      <c r="L80" s="839">
        <v>0</v>
      </c>
      <c r="M80" s="839">
        <v>0</v>
      </c>
      <c r="N80" s="839">
        <v>1</v>
      </c>
      <c r="O80" s="839">
        <v>0</v>
      </c>
      <c r="P80" s="839">
        <v>0</v>
      </c>
      <c r="Q80" s="839">
        <v>0</v>
      </c>
      <c r="R80" s="839">
        <v>1</v>
      </c>
      <c r="S80" s="839">
        <v>0</v>
      </c>
      <c r="T80" s="839">
        <v>1</v>
      </c>
      <c r="U80" s="839">
        <v>0</v>
      </c>
      <c r="V80" s="845">
        <f t="shared" si="11"/>
        <v>9</v>
      </c>
    </row>
    <row r="81" spans="1:22" s="401" customFormat="1" ht="21.75" customHeight="1">
      <c r="A81" s="840">
        <v>20</v>
      </c>
      <c r="B81" s="844" t="s">
        <v>434</v>
      </c>
      <c r="C81" s="839">
        <v>1</v>
      </c>
      <c r="D81" s="839">
        <v>0</v>
      </c>
      <c r="E81" s="839">
        <v>1</v>
      </c>
      <c r="F81" s="839">
        <v>1</v>
      </c>
      <c r="G81" s="839">
        <v>0</v>
      </c>
      <c r="H81" s="839">
        <v>0</v>
      </c>
      <c r="I81" s="839">
        <v>1</v>
      </c>
      <c r="J81" s="839">
        <v>1</v>
      </c>
      <c r="K81" s="839">
        <v>0</v>
      </c>
      <c r="L81" s="839">
        <v>0</v>
      </c>
      <c r="M81" s="839">
        <v>0</v>
      </c>
      <c r="N81" s="839">
        <v>1</v>
      </c>
      <c r="O81" s="839">
        <v>0</v>
      </c>
      <c r="P81" s="839">
        <v>1</v>
      </c>
      <c r="Q81" s="839">
        <v>1</v>
      </c>
      <c r="R81" s="839">
        <v>1</v>
      </c>
      <c r="S81" s="839">
        <v>0</v>
      </c>
      <c r="T81" s="839">
        <v>1</v>
      </c>
      <c r="U81" s="839">
        <v>0</v>
      </c>
      <c r="V81" s="845">
        <f t="shared" si="11"/>
        <v>10</v>
      </c>
    </row>
    <row r="82" spans="1:22" s="401" customFormat="1" ht="21.75" customHeight="1">
      <c r="A82" s="840">
        <v>21</v>
      </c>
      <c r="B82" s="844" t="s">
        <v>435</v>
      </c>
      <c r="C82" s="839">
        <v>1</v>
      </c>
      <c r="D82" s="839">
        <v>0</v>
      </c>
      <c r="E82" s="839">
        <v>1</v>
      </c>
      <c r="F82" s="839">
        <v>1</v>
      </c>
      <c r="G82" s="839">
        <v>0</v>
      </c>
      <c r="H82" s="839">
        <v>0</v>
      </c>
      <c r="I82" s="839">
        <v>1</v>
      </c>
      <c r="J82" s="839">
        <v>1</v>
      </c>
      <c r="K82" s="839">
        <v>0</v>
      </c>
      <c r="L82" s="839">
        <v>0</v>
      </c>
      <c r="M82" s="839">
        <v>0</v>
      </c>
      <c r="N82" s="839">
        <v>1</v>
      </c>
      <c r="O82" s="839">
        <v>0</v>
      </c>
      <c r="P82" s="839">
        <v>0</v>
      </c>
      <c r="Q82" s="839">
        <v>0</v>
      </c>
      <c r="R82" s="839">
        <v>1</v>
      </c>
      <c r="S82" s="839">
        <v>0</v>
      </c>
      <c r="T82" s="839">
        <v>1</v>
      </c>
      <c r="U82" s="839">
        <v>0</v>
      </c>
      <c r="V82" s="845">
        <f t="shared" si="11"/>
        <v>8</v>
      </c>
    </row>
    <row r="83" spans="1:22" ht="21.75" customHeight="1">
      <c r="A83" s="868" t="s">
        <v>359</v>
      </c>
      <c r="B83" s="869" t="s">
        <v>460</v>
      </c>
      <c r="C83" s="845">
        <f>SUM(C84:C93)</f>
        <v>10</v>
      </c>
      <c r="D83" s="845">
        <f t="shared" ref="D83:U83" si="12">SUM(D84:D93)</f>
        <v>3</v>
      </c>
      <c r="E83" s="845">
        <f t="shared" si="12"/>
        <v>10</v>
      </c>
      <c r="F83" s="845">
        <f t="shared" si="12"/>
        <v>6</v>
      </c>
      <c r="G83" s="845">
        <f t="shared" si="12"/>
        <v>6</v>
      </c>
      <c r="H83" s="845">
        <f t="shared" si="12"/>
        <v>3</v>
      </c>
      <c r="I83" s="845">
        <f t="shared" si="12"/>
        <v>9</v>
      </c>
      <c r="J83" s="845">
        <f t="shared" si="12"/>
        <v>6</v>
      </c>
      <c r="K83" s="845">
        <f t="shared" si="12"/>
        <v>4</v>
      </c>
      <c r="L83" s="845">
        <f t="shared" si="12"/>
        <v>3</v>
      </c>
      <c r="M83" s="845">
        <f t="shared" si="12"/>
        <v>3</v>
      </c>
      <c r="N83" s="845">
        <f t="shared" si="12"/>
        <v>5</v>
      </c>
      <c r="O83" s="845">
        <f t="shared" si="12"/>
        <v>3</v>
      </c>
      <c r="P83" s="845">
        <f t="shared" si="12"/>
        <v>6</v>
      </c>
      <c r="Q83" s="845">
        <f t="shared" si="12"/>
        <v>5</v>
      </c>
      <c r="R83" s="845">
        <f t="shared" si="12"/>
        <v>9</v>
      </c>
      <c r="S83" s="845">
        <f t="shared" si="12"/>
        <v>3</v>
      </c>
      <c r="T83" s="845">
        <f t="shared" si="12"/>
        <v>6</v>
      </c>
      <c r="U83" s="845">
        <f t="shared" si="12"/>
        <v>3</v>
      </c>
      <c r="V83" s="846">
        <f>SUM(C83:U83)/10</f>
        <v>10.3</v>
      </c>
    </row>
    <row r="84" spans="1:22" ht="21.75" customHeight="1">
      <c r="A84" s="840">
        <v>1</v>
      </c>
      <c r="B84" s="870" t="s">
        <v>390</v>
      </c>
      <c r="C84" s="871">
        <v>1</v>
      </c>
      <c r="D84" s="871">
        <v>1</v>
      </c>
      <c r="E84" s="871">
        <v>1</v>
      </c>
      <c r="F84" s="871">
        <v>1</v>
      </c>
      <c r="G84" s="871">
        <v>1</v>
      </c>
      <c r="H84" s="871">
        <v>1</v>
      </c>
      <c r="I84" s="871">
        <v>1</v>
      </c>
      <c r="J84" s="871">
        <v>1</v>
      </c>
      <c r="K84" s="871">
        <v>1</v>
      </c>
      <c r="L84" s="871">
        <v>1</v>
      </c>
      <c r="M84" s="871">
        <v>1</v>
      </c>
      <c r="N84" s="871">
        <v>1</v>
      </c>
      <c r="O84" s="871">
        <v>1</v>
      </c>
      <c r="P84" s="871">
        <v>1</v>
      </c>
      <c r="Q84" s="871">
        <v>1</v>
      </c>
      <c r="R84" s="871">
        <v>1</v>
      </c>
      <c r="S84" s="871">
        <v>1</v>
      </c>
      <c r="T84" s="871">
        <v>1</v>
      </c>
      <c r="U84" s="871">
        <v>1</v>
      </c>
      <c r="V84" s="845">
        <f>SUM(C84:U84)</f>
        <v>19</v>
      </c>
    </row>
    <row r="85" spans="1:22" ht="21.75" customHeight="1">
      <c r="A85" s="840">
        <v>2</v>
      </c>
      <c r="B85" s="870" t="s">
        <v>391</v>
      </c>
      <c r="C85" s="871">
        <v>1</v>
      </c>
      <c r="D85" s="871">
        <v>1</v>
      </c>
      <c r="E85" s="871">
        <v>1</v>
      </c>
      <c r="F85" s="871">
        <v>1</v>
      </c>
      <c r="G85" s="871">
        <v>1</v>
      </c>
      <c r="H85" s="871">
        <v>1</v>
      </c>
      <c r="I85" s="871">
        <v>1</v>
      </c>
      <c r="J85" s="871">
        <v>1</v>
      </c>
      <c r="K85" s="871">
        <v>1</v>
      </c>
      <c r="L85" s="871">
        <v>1</v>
      </c>
      <c r="M85" s="871">
        <v>1</v>
      </c>
      <c r="N85" s="871">
        <v>1</v>
      </c>
      <c r="O85" s="871">
        <v>1</v>
      </c>
      <c r="P85" s="871">
        <v>1</v>
      </c>
      <c r="Q85" s="871">
        <v>1</v>
      </c>
      <c r="R85" s="871">
        <v>1</v>
      </c>
      <c r="S85" s="871">
        <v>1</v>
      </c>
      <c r="T85" s="871">
        <v>1</v>
      </c>
      <c r="U85" s="871">
        <v>1</v>
      </c>
      <c r="V85" s="845">
        <f t="shared" ref="V85:V86" si="13">SUM(C85:U85)</f>
        <v>19</v>
      </c>
    </row>
    <row r="86" spans="1:22" ht="21.75" customHeight="1">
      <c r="A86" s="840">
        <v>3</v>
      </c>
      <c r="B86" s="870" t="s">
        <v>392</v>
      </c>
      <c r="C86" s="871">
        <v>1</v>
      </c>
      <c r="D86" s="871">
        <v>1</v>
      </c>
      <c r="E86" s="871">
        <v>1</v>
      </c>
      <c r="F86" s="871">
        <v>1</v>
      </c>
      <c r="G86" s="871">
        <v>1</v>
      </c>
      <c r="H86" s="871">
        <v>1</v>
      </c>
      <c r="I86" s="871">
        <v>1</v>
      </c>
      <c r="J86" s="871">
        <v>1</v>
      </c>
      <c r="K86" s="871">
        <v>1</v>
      </c>
      <c r="L86" s="871">
        <v>1</v>
      </c>
      <c r="M86" s="871">
        <v>1</v>
      </c>
      <c r="N86" s="871">
        <v>1</v>
      </c>
      <c r="O86" s="871">
        <v>1</v>
      </c>
      <c r="P86" s="871">
        <v>1</v>
      </c>
      <c r="Q86" s="871">
        <v>1</v>
      </c>
      <c r="R86" s="871">
        <v>1</v>
      </c>
      <c r="S86" s="871">
        <v>1</v>
      </c>
      <c r="T86" s="871">
        <v>1</v>
      </c>
      <c r="U86" s="871">
        <v>1</v>
      </c>
      <c r="V86" s="845">
        <f t="shared" si="13"/>
        <v>19</v>
      </c>
    </row>
    <row r="87" spans="1:22" ht="21.75" customHeight="1">
      <c r="A87" s="840">
        <v>4</v>
      </c>
      <c r="B87" s="870" t="s">
        <v>393</v>
      </c>
      <c r="C87" s="871">
        <v>1</v>
      </c>
      <c r="D87" s="871">
        <v>0</v>
      </c>
      <c r="E87" s="872">
        <v>1</v>
      </c>
      <c r="F87" s="872">
        <v>1</v>
      </c>
      <c r="G87" s="872">
        <v>1</v>
      </c>
      <c r="H87" s="871">
        <v>0</v>
      </c>
      <c r="I87" s="872">
        <v>1</v>
      </c>
      <c r="J87" s="871">
        <v>0</v>
      </c>
      <c r="K87" s="871">
        <v>0</v>
      </c>
      <c r="L87" s="871">
        <v>0</v>
      </c>
      <c r="M87" s="871">
        <v>0</v>
      </c>
      <c r="N87" s="872">
        <v>1</v>
      </c>
      <c r="O87" s="872">
        <v>0</v>
      </c>
      <c r="P87" s="872">
        <v>1</v>
      </c>
      <c r="Q87" s="872">
        <v>1</v>
      </c>
      <c r="R87" s="872">
        <v>1</v>
      </c>
      <c r="S87" s="871">
        <v>0</v>
      </c>
      <c r="T87" s="871">
        <v>1</v>
      </c>
      <c r="U87" s="871">
        <v>0</v>
      </c>
      <c r="V87" s="845">
        <f>SUM(C87:U87)</f>
        <v>10</v>
      </c>
    </row>
    <row r="88" spans="1:22" ht="21.75" customHeight="1">
      <c r="A88" s="840">
        <v>5</v>
      </c>
      <c r="B88" s="870" t="s">
        <v>394</v>
      </c>
      <c r="C88" s="871">
        <v>1</v>
      </c>
      <c r="D88" s="871">
        <v>0</v>
      </c>
      <c r="E88" s="871">
        <v>1</v>
      </c>
      <c r="F88" s="871">
        <v>0</v>
      </c>
      <c r="G88" s="871">
        <v>0</v>
      </c>
      <c r="H88" s="871">
        <v>0</v>
      </c>
      <c r="I88" s="871">
        <v>1</v>
      </c>
      <c r="J88" s="871">
        <v>1</v>
      </c>
      <c r="K88" s="871">
        <v>0</v>
      </c>
      <c r="L88" s="871">
        <v>0</v>
      </c>
      <c r="M88" s="871">
        <v>0</v>
      </c>
      <c r="N88" s="872">
        <v>0</v>
      </c>
      <c r="O88" s="871">
        <v>0</v>
      </c>
      <c r="P88" s="871">
        <v>0</v>
      </c>
      <c r="Q88" s="871">
        <v>0</v>
      </c>
      <c r="R88" s="871">
        <v>1</v>
      </c>
      <c r="S88" s="871">
        <v>0</v>
      </c>
      <c r="T88" s="871">
        <v>0</v>
      </c>
      <c r="U88" s="871">
        <v>0</v>
      </c>
      <c r="V88" s="845">
        <f>SUM(C88:U88)</f>
        <v>5</v>
      </c>
    </row>
    <row r="89" spans="1:22" ht="21.75" customHeight="1">
      <c r="A89" s="840">
        <v>6</v>
      </c>
      <c r="B89" s="870" t="s">
        <v>395</v>
      </c>
      <c r="C89" s="871">
        <v>1</v>
      </c>
      <c r="D89" s="871">
        <v>0</v>
      </c>
      <c r="E89" s="871">
        <v>1</v>
      </c>
      <c r="F89" s="873">
        <v>0</v>
      </c>
      <c r="G89" s="871">
        <v>1</v>
      </c>
      <c r="H89" s="871">
        <v>0</v>
      </c>
      <c r="I89" s="871">
        <v>1</v>
      </c>
      <c r="J89" s="873">
        <v>0</v>
      </c>
      <c r="K89" s="871">
        <v>0</v>
      </c>
      <c r="L89" s="873">
        <v>0</v>
      </c>
      <c r="M89" s="871">
        <v>0</v>
      </c>
      <c r="N89" s="873">
        <v>0</v>
      </c>
      <c r="O89" s="871">
        <v>0</v>
      </c>
      <c r="P89" s="873">
        <v>0</v>
      </c>
      <c r="Q89" s="871">
        <v>0</v>
      </c>
      <c r="R89" s="873">
        <v>0</v>
      </c>
      <c r="S89" s="871">
        <v>0</v>
      </c>
      <c r="T89" s="871">
        <v>1</v>
      </c>
      <c r="U89" s="871">
        <v>0</v>
      </c>
      <c r="V89" s="845">
        <f t="shared" ref="V89:V92" si="14">SUM(C89:U89)</f>
        <v>5</v>
      </c>
    </row>
    <row r="90" spans="1:22" ht="21.75" customHeight="1">
      <c r="A90" s="840">
        <v>7</v>
      </c>
      <c r="B90" s="870" t="s">
        <v>396</v>
      </c>
      <c r="C90" s="871">
        <v>1</v>
      </c>
      <c r="D90" s="871">
        <v>0</v>
      </c>
      <c r="E90" s="871">
        <v>1</v>
      </c>
      <c r="F90" s="873">
        <v>1</v>
      </c>
      <c r="G90" s="873">
        <v>0</v>
      </c>
      <c r="H90" s="871">
        <v>0</v>
      </c>
      <c r="I90" s="871">
        <v>1</v>
      </c>
      <c r="J90" s="873">
        <v>0</v>
      </c>
      <c r="K90" s="871">
        <v>1</v>
      </c>
      <c r="L90" s="873">
        <v>0</v>
      </c>
      <c r="M90" s="871">
        <v>0</v>
      </c>
      <c r="N90" s="873">
        <v>0</v>
      </c>
      <c r="O90" s="871">
        <v>0</v>
      </c>
      <c r="P90" s="873">
        <v>0</v>
      </c>
      <c r="Q90" s="871">
        <v>0</v>
      </c>
      <c r="R90" s="871">
        <v>1</v>
      </c>
      <c r="S90" s="871">
        <v>0</v>
      </c>
      <c r="T90" s="871">
        <v>0</v>
      </c>
      <c r="U90" s="871">
        <v>0</v>
      </c>
      <c r="V90" s="845">
        <f t="shared" si="14"/>
        <v>6</v>
      </c>
    </row>
    <row r="91" spans="1:22" ht="21.75" customHeight="1">
      <c r="A91" s="840">
        <v>8</v>
      </c>
      <c r="B91" s="870" t="s">
        <v>397</v>
      </c>
      <c r="C91" s="871">
        <v>1</v>
      </c>
      <c r="D91" s="871">
        <v>0</v>
      </c>
      <c r="E91" s="871">
        <v>1</v>
      </c>
      <c r="F91" s="873">
        <v>0</v>
      </c>
      <c r="G91" s="873">
        <v>0</v>
      </c>
      <c r="H91" s="871">
        <v>0</v>
      </c>
      <c r="I91" s="871">
        <v>0</v>
      </c>
      <c r="J91" s="873">
        <v>0</v>
      </c>
      <c r="K91" s="871">
        <v>0</v>
      </c>
      <c r="L91" s="873">
        <v>0</v>
      </c>
      <c r="M91" s="871">
        <v>0</v>
      </c>
      <c r="N91" s="873">
        <v>1</v>
      </c>
      <c r="O91" s="871">
        <v>0</v>
      </c>
      <c r="P91" s="873">
        <v>0</v>
      </c>
      <c r="Q91" s="871">
        <v>0</v>
      </c>
      <c r="R91" s="871">
        <v>1</v>
      </c>
      <c r="S91" s="871">
        <v>0</v>
      </c>
      <c r="T91" s="871">
        <v>1</v>
      </c>
      <c r="U91" s="871">
        <v>0</v>
      </c>
      <c r="V91" s="845">
        <f t="shared" si="14"/>
        <v>5</v>
      </c>
    </row>
    <row r="92" spans="1:22" ht="21.75" customHeight="1">
      <c r="A92" s="840">
        <v>9</v>
      </c>
      <c r="B92" s="870" t="s">
        <v>398</v>
      </c>
      <c r="C92" s="871">
        <v>1</v>
      </c>
      <c r="D92" s="871">
        <v>0</v>
      </c>
      <c r="E92" s="871">
        <v>1</v>
      </c>
      <c r="F92" s="873">
        <v>1</v>
      </c>
      <c r="G92" s="873">
        <v>1</v>
      </c>
      <c r="H92" s="871">
        <v>0</v>
      </c>
      <c r="I92" s="871">
        <v>1</v>
      </c>
      <c r="J92" s="871">
        <v>1</v>
      </c>
      <c r="K92" s="871">
        <v>0</v>
      </c>
      <c r="L92" s="871">
        <v>0</v>
      </c>
      <c r="M92" s="871">
        <v>0</v>
      </c>
      <c r="N92" s="872">
        <v>0</v>
      </c>
      <c r="O92" s="871">
        <v>0</v>
      </c>
      <c r="P92" s="871">
        <v>1</v>
      </c>
      <c r="Q92" s="872">
        <v>1</v>
      </c>
      <c r="R92" s="871">
        <v>1</v>
      </c>
      <c r="S92" s="871">
        <v>0</v>
      </c>
      <c r="T92" s="871">
        <v>0</v>
      </c>
      <c r="U92" s="871">
        <v>0</v>
      </c>
      <c r="V92" s="845">
        <f t="shared" si="14"/>
        <v>9</v>
      </c>
    </row>
    <row r="93" spans="1:22" ht="21.75" customHeight="1">
      <c r="A93" s="840">
        <v>10</v>
      </c>
      <c r="B93" s="870" t="s">
        <v>399</v>
      </c>
      <c r="C93" s="871">
        <v>1</v>
      </c>
      <c r="D93" s="874">
        <v>0</v>
      </c>
      <c r="E93" s="871">
        <v>1</v>
      </c>
      <c r="F93" s="873">
        <v>0</v>
      </c>
      <c r="G93" s="873">
        <v>0</v>
      </c>
      <c r="H93" s="871">
        <v>0</v>
      </c>
      <c r="I93" s="871">
        <v>1</v>
      </c>
      <c r="J93" s="874">
        <v>1</v>
      </c>
      <c r="K93" s="871">
        <v>0</v>
      </c>
      <c r="L93" s="873">
        <v>0</v>
      </c>
      <c r="M93" s="871">
        <v>0</v>
      </c>
      <c r="N93" s="873">
        <v>0</v>
      </c>
      <c r="O93" s="874">
        <v>0</v>
      </c>
      <c r="P93" s="871">
        <v>1</v>
      </c>
      <c r="Q93" s="871">
        <v>0</v>
      </c>
      <c r="R93" s="871">
        <v>1</v>
      </c>
      <c r="S93" s="871">
        <v>0</v>
      </c>
      <c r="T93" s="871">
        <v>0</v>
      </c>
      <c r="U93" s="871">
        <v>0</v>
      </c>
      <c r="V93" s="845">
        <v>7</v>
      </c>
    </row>
    <row r="94" spans="1:22" ht="21.75" customHeight="1">
      <c r="A94" s="875" t="s">
        <v>360</v>
      </c>
      <c r="B94" s="869" t="s">
        <v>461</v>
      </c>
      <c r="C94" s="876">
        <f>SUM(C95:C107)</f>
        <v>13</v>
      </c>
      <c r="D94" s="876">
        <f t="shared" ref="D94:U94" si="15">SUM(D95:D107)</f>
        <v>11</v>
      </c>
      <c r="E94" s="876">
        <f t="shared" si="15"/>
        <v>12</v>
      </c>
      <c r="F94" s="876">
        <f t="shared" si="15"/>
        <v>11</v>
      </c>
      <c r="G94" s="876">
        <f t="shared" si="15"/>
        <v>9</v>
      </c>
      <c r="H94" s="876">
        <f t="shared" si="15"/>
        <v>3</v>
      </c>
      <c r="I94" s="876">
        <f t="shared" si="15"/>
        <v>11</v>
      </c>
      <c r="J94" s="876">
        <f t="shared" si="15"/>
        <v>13</v>
      </c>
      <c r="K94" s="876">
        <f t="shared" si="15"/>
        <v>8</v>
      </c>
      <c r="L94" s="876">
        <f t="shared" si="15"/>
        <v>3</v>
      </c>
      <c r="M94" s="876">
        <f t="shared" si="15"/>
        <v>3</v>
      </c>
      <c r="N94" s="876">
        <f t="shared" si="15"/>
        <v>13</v>
      </c>
      <c r="O94" s="876">
        <f t="shared" si="15"/>
        <v>3</v>
      </c>
      <c r="P94" s="876">
        <f t="shared" si="15"/>
        <v>13</v>
      </c>
      <c r="Q94" s="876">
        <f t="shared" si="15"/>
        <v>9</v>
      </c>
      <c r="R94" s="876">
        <f t="shared" si="15"/>
        <v>11</v>
      </c>
      <c r="S94" s="876">
        <f t="shared" si="15"/>
        <v>3</v>
      </c>
      <c r="T94" s="876">
        <f t="shared" si="15"/>
        <v>12</v>
      </c>
      <c r="U94" s="876">
        <f t="shared" si="15"/>
        <v>3</v>
      </c>
      <c r="V94" s="877">
        <f>SUM(C94:U94)/13</f>
        <v>12.615384615384615</v>
      </c>
    </row>
    <row r="95" spans="1:22" s="407" customFormat="1" ht="21.75" customHeight="1">
      <c r="A95" s="840">
        <v>1</v>
      </c>
      <c r="B95" s="841" t="s">
        <v>349</v>
      </c>
      <c r="C95" s="744">
        <v>1</v>
      </c>
      <c r="D95" s="744">
        <v>1</v>
      </c>
      <c r="E95" s="744">
        <v>1</v>
      </c>
      <c r="F95" s="744">
        <v>1</v>
      </c>
      <c r="G95" s="744">
        <v>1</v>
      </c>
      <c r="H95" s="744">
        <v>1</v>
      </c>
      <c r="I95" s="744">
        <v>1</v>
      </c>
      <c r="J95" s="744">
        <v>1</v>
      </c>
      <c r="K95" s="744">
        <v>1</v>
      </c>
      <c r="L95" s="744">
        <v>1</v>
      </c>
      <c r="M95" s="744">
        <v>1</v>
      </c>
      <c r="N95" s="744">
        <v>1</v>
      </c>
      <c r="O95" s="744">
        <v>1</v>
      </c>
      <c r="P95" s="744">
        <v>1</v>
      </c>
      <c r="Q95" s="744">
        <v>1</v>
      </c>
      <c r="R95" s="744">
        <v>1</v>
      </c>
      <c r="S95" s="744">
        <v>1</v>
      </c>
      <c r="T95" s="744">
        <v>1</v>
      </c>
      <c r="U95" s="744">
        <v>1</v>
      </c>
      <c r="V95" s="842">
        <f>SUM(C95:U95)</f>
        <v>19</v>
      </c>
    </row>
    <row r="96" spans="1:22" s="407" customFormat="1" ht="21.75" customHeight="1">
      <c r="A96" s="840">
        <v>2</v>
      </c>
      <c r="B96" s="843" t="s">
        <v>348</v>
      </c>
      <c r="C96" s="744">
        <v>1</v>
      </c>
      <c r="D96" s="744">
        <v>1</v>
      </c>
      <c r="E96" s="744">
        <v>1</v>
      </c>
      <c r="F96" s="744">
        <v>1</v>
      </c>
      <c r="G96" s="744">
        <v>1</v>
      </c>
      <c r="H96" s="744">
        <v>1</v>
      </c>
      <c r="I96" s="744">
        <v>1</v>
      </c>
      <c r="J96" s="744">
        <v>1</v>
      </c>
      <c r="K96" s="744">
        <v>1</v>
      </c>
      <c r="L96" s="744">
        <v>1</v>
      </c>
      <c r="M96" s="744">
        <v>1</v>
      </c>
      <c r="N96" s="744">
        <v>1</v>
      </c>
      <c r="O96" s="744">
        <v>1</v>
      </c>
      <c r="P96" s="744">
        <v>1</v>
      </c>
      <c r="Q96" s="744">
        <v>1</v>
      </c>
      <c r="R96" s="744">
        <v>1</v>
      </c>
      <c r="S96" s="744">
        <v>1</v>
      </c>
      <c r="T96" s="744">
        <v>1</v>
      </c>
      <c r="U96" s="744">
        <v>1</v>
      </c>
      <c r="V96" s="842">
        <f t="shared" ref="V96:V107" si="16">SUM(C96:U96)</f>
        <v>19</v>
      </c>
    </row>
    <row r="97" spans="1:22" s="407" customFormat="1" ht="21.75" customHeight="1">
      <c r="A97" s="840">
        <v>3</v>
      </c>
      <c r="B97" s="843" t="s">
        <v>361</v>
      </c>
      <c r="C97" s="744">
        <v>1</v>
      </c>
      <c r="D97" s="744">
        <v>1</v>
      </c>
      <c r="E97" s="744">
        <v>1</v>
      </c>
      <c r="F97" s="744">
        <v>1</v>
      </c>
      <c r="G97" s="744">
        <v>1</v>
      </c>
      <c r="H97" s="744">
        <v>1</v>
      </c>
      <c r="I97" s="744">
        <v>1</v>
      </c>
      <c r="J97" s="744">
        <v>1</v>
      </c>
      <c r="K97" s="744">
        <v>1</v>
      </c>
      <c r="L97" s="744">
        <v>1</v>
      </c>
      <c r="M97" s="744">
        <v>1</v>
      </c>
      <c r="N97" s="744">
        <v>1</v>
      </c>
      <c r="O97" s="744">
        <v>1</v>
      </c>
      <c r="P97" s="744">
        <v>1</v>
      </c>
      <c r="Q97" s="744">
        <v>1</v>
      </c>
      <c r="R97" s="744">
        <v>1</v>
      </c>
      <c r="S97" s="744">
        <v>1</v>
      </c>
      <c r="T97" s="744">
        <v>1</v>
      </c>
      <c r="U97" s="744">
        <v>1</v>
      </c>
      <c r="V97" s="842">
        <f t="shared" si="16"/>
        <v>19</v>
      </c>
    </row>
    <row r="98" spans="1:22" s="407" customFormat="1" ht="21.75" customHeight="1">
      <c r="A98" s="840">
        <v>4</v>
      </c>
      <c r="B98" s="843" t="s">
        <v>346</v>
      </c>
      <c r="C98" s="878">
        <v>1</v>
      </c>
      <c r="D98" s="879">
        <v>1</v>
      </c>
      <c r="E98" s="878">
        <v>1</v>
      </c>
      <c r="F98" s="878">
        <v>1</v>
      </c>
      <c r="G98" s="879">
        <v>1</v>
      </c>
      <c r="H98" s="839">
        <v>0</v>
      </c>
      <c r="I98" s="878">
        <v>1</v>
      </c>
      <c r="J98" s="878">
        <v>1</v>
      </c>
      <c r="K98" s="878">
        <v>1</v>
      </c>
      <c r="L98" s="878">
        <v>0</v>
      </c>
      <c r="M98" s="879">
        <v>0</v>
      </c>
      <c r="N98" s="878">
        <v>1</v>
      </c>
      <c r="O98" s="879">
        <v>0</v>
      </c>
      <c r="P98" s="878">
        <v>1</v>
      </c>
      <c r="Q98" s="880">
        <v>1</v>
      </c>
      <c r="R98" s="839">
        <v>1</v>
      </c>
      <c r="S98" s="879">
        <v>0</v>
      </c>
      <c r="T98" s="880">
        <v>0</v>
      </c>
      <c r="U98" s="878">
        <v>0</v>
      </c>
      <c r="V98" s="842">
        <f t="shared" si="16"/>
        <v>12</v>
      </c>
    </row>
    <row r="99" spans="1:22" s="407" customFormat="1" ht="21.75" customHeight="1">
      <c r="A99" s="840">
        <v>5</v>
      </c>
      <c r="B99" s="843" t="s">
        <v>400</v>
      </c>
      <c r="C99" s="878">
        <v>1</v>
      </c>
      <c r="D99" s="879">
        <v>1</v>
      </c>
      <c r="E99" s="839">
        <v>1</v>
      </c>
      <c r="F99" s="878">
        <v>1</v>
      </c>
      <c r="G99" s="880">
        <v>1</v>
      </c>
      <c r="H99" s="878">
        <v>0</v>
      </c>
      <c r="I99" s="878">
        <v>1</v>
      </c>
      <c r="J99" s="878">
        <v>1</v>
      </c>
      <c r="K99" s="878">
        <v>1</v>
      </c>
      <c r="L99" s="878">
        <v>0</v>
      </c>
      <c r="M99" s="879">
        <v>0</v>
      </c>
      <c r="N99" s="878">
        <v>1</v>
      </c>
      <c r="O99" s="879">
        <v>0</v>
      </c>
      <c r="P99" s="878">
        <v>1</v>
      </c>
      <c r="Q99" s="880">
        <v>1</v>
      </c>
      <c r="R99" s="878">
        <v>1</v>
      </c>
      <c r="S99" s="879">
        <v>0</v>
      </c>
      <c r="T99" s="878">
        <v>1</v>
      </c>
      <c r="U99" s="878">
        <v>0</v>
      </c>
      <c r="V99" s="842">
        <f t="shared" si="16"/>
        <v>13</v>
      </c>
    </row>
    <row r="100" spans="1:22" s="407" customFormat="1" ht="21.75" customHeight="1">
      <c r="A100" s="840">
        <v>6</v>
      </c>
      <c r="B100" s="843" t="s">
        <v>401</v>
      </c>
      <c r="C100" s="878">
        <v>1</v>
      </c>
      <c r="D100" s="879">
        <v>1</v>
      </c>
      <c r="E100" s="878">
        <v>1</v>
      </c>
      <c r="F100" s="878">
        <v>1</v>
      </c>
      <c r="G100" s="880">
        <v>1</v>
      </c>
      <c r="H100" s="878">
        <v>0</v>
      </c>
      <c r="I100" s="878">
        <v>1</v>
      </c>
      <c r="J100" s="878">
        <v>1</v>
      </c>
      <c r="K100" s="878">
        <v>0</v>
      </c>
      <c r="L100" s="878">
        <v>0</v>
      </c>
      <c r="M100" s="879">
        <v>0</v>
      </c>
      <c r="N100" s="878">
        <v>1</v>
      </c>
      <c r="O100" s="878">
        <v>0</v>
      </c>
      <c r="P100" s="878">
        <v>1</v>
      </c>
      <c r="Q100" s="880">
        <v>0</v>
      </c>
      <c r="R100" s="878">
        <v>0</v>
      </c>
      <c r="S100" s="878">
        <v>0</v>
      </c>
      <c r="T100" s="878">
        <v>1</v>
      </c>
      <c r="U100" s="878">
        <v>0</v>
      </c>
      <c r="V100" s="842">
        <f t="shared" si="16"/>
        <v>10</v>
      </c>
    </row>
    <row r="101" spans="1:22" s="407" customFormat="1" ht="21.75" customHeight="1">
      <c r="A101" s="840">
        <v>7</v>
      </c>
      <c r="B101" s="843" t="s">
        <v>402</v>
      </c>
      <c r="C101" s="878">
        <v>1</v>
      </c>
      <c r="D101" s="879">
        <v>1</v>
      </c>
      <c r="E101" s="878">
        <v>1</v>
      </c>
      <c r="F101" s="878">
        <v>1</v>
      </c>
      <c r="G101" s="879">
        <v>0</v>
      </c>
      <c r="H101" s="878">
        <v>0</v>
      </c>
      <c r="I101" s="878">
        <v>0</v>
      </c>
      <c r="J101" s="880">
        <v>1</v>
      </c>
      <c r="K101" s="878">
        <v>0</v>
      </c>
      <c r="L101" s="878">
        <v>0</v>
      </c>
      <c r="M101" s="879">
        <v>0</v>
      </c>
      <c r="N101" s="878">
        <v>1</v>
      </c>
      <c r="O101" s="878">
        <v>0</v>
      </c>
      <c r="P101" s="878">
        <v>1</v>
      </c>
      <c r="Q101" s="880">
        <v>1</v>
      </c>
      <c r="R101" s="878">
        <v>0</v>
      </c>
      <c r="S101" s="878">
        <v>0</v>
      </c>
      <c r="T101" s="878">
        <v>1</v>
      </c>
      <c r="U101" s="878">
        <v>0</v>
      </c>
      <c r="V101" s="842">
        <f t="shared" si="16"/>
        <v>9</v>
      </c>
    </row>
    <row r="102" spans="1:22" s="407" customFormat="1" ht="21.75" customHeight="1">
      <c r="A102" s="840">
        <v>8</v>
      </c>
      <c r="B102" s="843" t="s">
        <v>403</v>
      </c>
      <c r="C102" s="878">
        <v>1</v>
      </c>
      <c r="D102" s="879">
        <v>0</v>
      </c>
      <c r="E102" s="878">
        <v>1</v>
      </c>
      <c r="F102" s="878">
        <v>1</v>
      </c>
      <c r="G102" s="880">
        <v>1</v>
      </c>
      <c r="H102" s="878">
        <v>0</v>
      </c>
      <c r="I102" s="878">
        <v>1</v>
      </c>
      <c r="J102" s="878">
        <v>1</v>
      </c>
      <c r="K102" s="878">
        <v>1</v>
      </c>
      <c r="L102" s="878">
        <v>0</v>
      </c>
      <c r="M102" s="879">
        <v>0</v>
      </c>
      <c r="N102" s="878">
        <v>1</v>
      </c>
      <c r="O102" s="878">
        <v>0</v>
      </c>
      <c r="P102" s="878">
        <v>1</v>
      </c>
      <c r="Q102" s="880">
        <v>1</v>
      </c>
      <c r="R102" s="878">
        <v>1</v>
      </c>
      <c r="S102" s="878">
        <v>0</v>
      </c>
      <c r="T102" s="878">
        <v>1</v>
      </c>
      <c r="U102" s="878">
        <v>0</v>
      </c>
      <c r="V102" s="842">
        <f t="shared" si="16"/>
        <v>12</v>
      </c>
    </row>
    <row r="103" spans="1:22" s="407" customFormat="1" ht="21.75" customHeight="1">
      <c r="A103" s="840">
        <v>9</v>
      </c>
      <c r="B103" s="843" t="s">
        <v>404</v>
      </c>
      <c r="C103" s="878">
        <v>1</v>
      </c>
      <c r="D103" s="879">
        <v>1</v>
      </c>
      <c r="E103" s="878">
        <v>1</v>
      </c>
      <c r="F103" s="878">
        <v>1</v>
      </c>
      <c r="G103" s="880">
        <v>1</v>
      </c>
      <c r="H103" s="878">
        <v>0</v>
      </c>
      <c r="I103" s="878">
        <v>1</v>
      </c>
      <c r="J103" s="878">
        <v>1</v>
      </c>
      <c r="K103" s="878">
        <v>0</v>
      </c>
      <c r="L103" s="878">
        <v>0</v>
      </c>
      <c r="M103" s="879">
        <v>0</v>
      </c>
      <c r="N103" s="878">
        <v>1</v>
      </c>
      <c r="O103" s="878">
        <v>0</v>
      </c>
      <c r="P103" s="878">
        <v>1</v>
      </c>
      <c r="Q103" s="880">
        <v>1</v>
      </c>
      <c r="R103" s="878">
        <v>1</v>
      </c>
      <c r="S103" s="878">
        <v>0</v>
      </c>
      <c r="T103" s="878">
        <v>1</v>
      </c>
      <c r="U103" s="878">
        <v>0</v>
      </c>
      <c r="V103" s="842">
        <f t="shared" si="16"/>
        <v>12</v>
      </c>
    </row>
    <row r="104" spans="1:22" s="407" customFormat="1" ht="21.75" customHeight="1">
      <c r="A104" s="840">
        <v>10</v>
      </c>
      <c r="B104" s="844" t="s">
        <v>351</v>
      </c>
      <c r="C104" s="878">
        <v>1</v>
      </c>
      <c r="D104" s="880">
        <v>1</v>
      </c>
      <c r="E104" s="878">
        <v>0</v>
      </c>
      <c r="F104" s="878">
        <v>1</v>
      </c>
      <c r="G104" s="879">
        <v>0</v>
      </c>
      <c r="H104" s="878">
        <v>0</v>
      </c>
      <c r="I104" s="878">
        <v>1</v>
      </c>
      <c r="J104" s="880">
        <v>1</v>
      </c>
      <c r="K104" s="880">
        <v>1</v>
      </c>
      <c r="L104" s="878">
        <v>0</v>
      </c>
      <c r="M104" s="879">
        <v>0</v>
      </c>
      <c r="N104" s="878">
        <v>1</v>
      </c>
      <c r="O104" s="878">
        <v>0</v>
      </c>
      <c r="P104" s="878">
        <v>1</v>
      </c>
      <c r="Q104" s="880">
        <v>0</v>
      </c>
      <c r="R104" s="878">
        <v>1</v>
      </c>
      <c r="S104" s="878">
        <v>0</v>
      </c>
      <c r="T104" s="878">
        <v>1</v>
      </c>
      <c r="U104" s="878">
        <v>0</v>
      </c>
      <c r="V104" s="842">
        <f t="shared" si="16"/>
        <v>10</v>
      </c>
    </row>
    <row r="105" spans="1:22" ht="21.75" customHeight="1">
      <c r="A105" s="840">
        <v>11</v>
      </c>
      <c r="B105" s="843" t="s">
        <v>405</v>
      </c>
      <c r="C105" s="878">
        <v>1</v>
      </c>
      <c r="D105" s="880">
        <v>1</v>
      </c>
      <c r="E105" s="878">
        <v>1</v>
      </c>
      <c r="F105" s="878">
        <v>0</v>
      </c>
      <c r="G105" s="879">
        <v>0</v>
      </c>
      <c r="H105" s="878">
        <v>0</v>
      </c>
      <c r="I105" s="878">
        <v>0</v>
      </c>
      <c r="J105" s="878">
        <v>1</v>
      </c>
      <c r="K105" s="878">
        <v>0</v>
      </c>
      <c r="L105" s="878">
        <v>0</v>
      </c>
      <c r="M105" s="879">
        <v>0</v>
      </c>
      <c r="N105" s="878">
        <v>1</v>
      </c>
      <c r="O105" s="880">
        <v>0</v>
      </c>
      <c r="P105" s="878">
        <v>1</v>
      </c>
      <c r="Q105" s="880">
        <v>0</v>
      </c>
      <c r="R105" s="878">
        <v>1</v>
      </c>
      <c r="S105" s="878">
        <v>0</v>
      </c>
      <c r="T105" s="878">
        <v>1</v>
      </c>
      <c r="U105" s="878">
        <v>0</v>
      </c>
      <c r="V105" s="842">
        <f t="shared" si="16"/>
        <v>8</v>
      </c>
    </row>
    <row r="106" spans="1:22" ht="21.75" customHeight="1">
      <c r="A106" s="840">
        <v>12</v>
      </c>
      <c r="B106" s="843" t="s">
        <v>350</v>
      </c>
      <c r="C106" s="878">
        <v>1</v>
      </c>
      <c r="D106" s="879">
        <v>1</v>
      </c>
      <c r="E106" s="878">
        <v>1</v>
      </c>
      <c r="F106" s="878">
        <v>1</v>
      </c>
      <c r="G106" s="878">
        <v>1</v>
      </c>
      <c r="H106" s="878">
        <v>0</v>
      </c>
      <c r="I106" s="878">
        <v>1</v>
      </c>
      <c r="J106" s="878">
        <v>1</v>
      </c>
      <c r="K106" s="878">
        <v>1</v>
      </c>
      <c r="L106" s="878">
        <v>0</v>
      </c>
      <c r="M106" s="879">
        <v>0</v>
      </c>
      <c r="N106" s="878">
        <v>1</v>
      </c>
      <c r="O106" s="878">
        <v>0</v>
      </c>
      <c r="P106" s="878">
        <v>1</v>
      </c>
      <c r="Q106" s="880">
        <v>1</v>
      </c>
      <c r="R106" s="878">
        <v>1</v>
      </c>
      <c r="S106" s="878">
        <v>0</v>
      </c>
      <c r="T106" s="878">
        <v>1</v>
      </c>
      <c r="U106" s="878">
        <v>0</v>
      </c>
      <c r="V106" s="842">
        <f t="shared" si="16"/>
        <v>13</v>
      </c>
    </row>
    <row r="107" spans="1:22" ht="21.75" customHeight="1">
      <c r="A107" s="840">
        <v>13</v>
      </c>
      <c r="B107" s="844" t="s">
        <v>347</v>
      </c>
      <c r="C107" s="878">
        <v>1</v>
      </c>
      <c r="D107" s="879">
        <v>0</v>
      </c>
      <c r="E107" s="878">
        <v>1</v>
      </c>
      <c r="F107" s="878">
        <v>0</v>
      </c>
      <c r="G107" s="879">
        <v>0</v>
      </c>
      <c r="H107" s="878">
        <v>0</v>
      </c>
      <c r="I107" s="878">
        <v>1</v>
      </c>
      <c r="J107" s="839">
        <v>1</v>
      </c>
      <c r="K107" s="878">
        <v>0</v>
      </c>
      <c r="L107" s="878">
        <v>0</v>
      </c>
      <c r="M107" s="879">
        <v>0</v>
      </c>
      <c r="N107" s="878">
        <v>1</v>
      </c>
      <c r="O107" s="878">
        <v>0</v>
      </c>
      <c r="P107" s="878">
        <v>1</v>
      </c>
      <c r="Q107" s="880">
        <v>0</v>
      </c>
      <c r="R107" s="878">
        <v>1</v>
      </c>
      <c r="S107" s="878">
        <v>0</v>
      </c>
      <c r="T107" s="878">
        <v>1</v>
      </c>
      <c r="U107" s="878">
        <v>0</v>
      </c>
      <c r="V107" s="842">
        <f t="shared" si="16"/>
        <v>8</v>
      </c>
    </row>
    <row r="109" spans="1:22" ht="27" customHeight="1">
      <c r="B109" s="955" t="s">
        <v>436</v>
      </c>
      <c r="C109" s="955"/>
      <c r="D109" s="955"/>
      <c r="E109" s="955"/>
      <c r="F109" s="955"/>
      <c r="G109" s="955"/>
      <c r="H109" s="955"/>
      <c r="I109" s="955"/>
    </row>
  </sheetData>
  <mergeCells count="10">
    <mergeCell ref="A5:B5"/>
    <mergeCell ref="B109:I109"/>
    <mergeCell ref="A1:V1"/>
    <mergeCell ref="A3:A4"/>
    <mergeCell ref="B3:B4"/>
    <mergeCell ref="D3:K3"/>
    <mergeCell ref="L3:O3"/>
    <mergeCell ref="P3:S3"/>
    <mergeCell ref="T3:U3"/>
    <mergeCell ref="V3:V4"/>
  </mergeCells>
  <printOptions horizontalCentered="1"/>
  <pageMargins left="0.2" right="0.2" top="0.25" bottom="0.25" header="0.3" footer="0.3"/>
  <pageSetup paperSize="9" scale="90" orientation="landscape" r:id="rId1"/>
  <legacy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
  <sheetViews>
    <sheetView workbookViewId="0"/>
  </sheetViews>
  <sheetFormatPr defaultRowHeight="15"/>
  <sheetData/>
  <pageMargins left="0.7" right="0.7" top="0.75" bottom="0.75" header="0.3" footer="0.3"/>
</worksheet>
</file>

<file path=xl/worksheets/sheet6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V116"/>
  <sheetViews>
    <sheetView zoomScale="85" zoomScaleNormal="85" workbookViewId="0">
      <pane xSplit="2" ySplit="4" topLeftCell="C5" activePane="bottomRight" state="frozen"/>
      <selection pane="topRight" activeCell="C1" sqref="C1"/>
      <selection pane="bottomLeft" activeCell="A5" sqref="A5"/>
      <selection pane="bottomRight" activeCell="K113" sqref="K113"/>
    </sheetView>
  </sheetViews>
  <sheetFormatPr defaultColWidth="9.140625" defaultRowHeight="15.75"/>
  <cols>
    <col min="1" max="1" width="5.5703125" style="405" customWidth="1"/>
    <col min="2" max="2" width="22.85546875" style="406" customWidth="1"/>
    <col min="3" max="3" width="7.5703125" style="405" customWidth="1"/>
    <col min="4" max="5" width="6.28515625" style="405" customWidth="1"/>
    <col min="6" max="7" width="6.140625" style="405" customWidth="1"/>
    <col min="8" max="8" width="6.28515625" style="405" customWidth="1"/>
    <col min="9" max="9" width="7.28515625" style="405" customWidth="1"/>
    <col min="10" max="10" width="6.28515625" style="405" customWidth="1"/>
    <col min="11" max="12" width="6.42578125" style="405" customWidth="1"/>
    <col min="13" max="13" width="6.28515625" style="405" customWidth="1"/>
    <col min="14" max="14" width="6.5703125" style="405" customWidth="1"/>
    <col min="15" max="15" width="7.140625" style="405" customWidth="1"/>
    <col min="16" max="16" width="6.140625" style="405" customWidth="1"/>
    <col min="17" max="17" width="5.5703125" style="405" customWidth="1"/>
    <col min="18" max="18" width="6.7109375" style="405" customWidth="1"/>
    <col min="19" max="19" width="6.42578125" style="405" customWidth="1"/>
    <col min="20" max="20" width="6.7109375" style="405" customWidth="1"/>
    <col min="21" max="21" width="7.28515625" style="405" customWidth="1"/>
    <col min="22" max="22" width="7.28515625" style="403" customWidth="1"/>
    <col min="23" max="16384" width="9.140625" style="405"/>
  </cols>
  <sheetData>
    <row r="1" spans="1:22" ht="33" customHeight="1">
      <c r="A1" s="951" t="s">
        <v>1025</v>
      </c>
      <c r="B1" s="951"/>
      <c r="C1" s="951"/>
      <c r="D1" s="951"/>
      <c r="E1" s="951"/>
      <c r="F1" s="951"/>
      <c r="G1" s="951"/>
      <c r="H1" s="951"/>
      <c r="I1" s="951"/>
      <c r="J1" s="951"/>
      <c r="K1" s="951"/>
      <c r="L1" s="951"/>
      <c r="M1" s="951"/>
      <c r="N1" s="951"/>
      <c r="O1" s="951"/>
      <c r="P1" s="951"/>
      <c r="Q1" s="951"/>
      <c r="R1" s="951"/>
      <c r="S1" s="951"/>
      <c r="T1" s="951"/>
      <c r="U1" s="951"/>
      <c r="V1" s="951"/>
    </row>
    <row r="2" spans="1:22">
      <c r="A2" s="798"/>
      <c r="B2" s="799"/>
      <c r="C2" s="798"/>
      <c r="D2" s="798"/>
      <c r="E2" s="798"/>
      <c r="F2" s="798"/>
      <c r="G2" s="798"/>
      <c r="H2" s="798"/>
      <c r="I2" s="798"/>
      <c r="J2" s="798"/>
      <c r="K2" s="798"/>
      <c r="L2" s="798"/>
      <c r="M2" s="798"/>
      <c r="N2" s="798"/>
      <c r="O2" s="798"/>
      <c r="P2" s="798"/>
      <c r="Q2" s="798"/>
      <c r="R2" s="798"/>
      <c r="S2" s="798"/>
      <c r="T2" s="798"/>
      <c r="U2" s="798"/>
      <c r="V2" s="402"/>
    </row>
    <row r="3" spans="1:22" ht="46.9" customHeight="1">
      <c r="A3" s="952" t="s">
        <v>0</v>
      </c>
      <c r="B3" s="956" t="s">
        <v>363</v>
      </c>
      <c r="C3" s="755" t="s">
        <v>364</v>
      </c>
      <c r="D3" s="952" t="s">
        <v>365</v>
      </c>
      <c r="E3" s="952"/>
      <c r="F3" s="952"/>
      <c r="G3" s="952"/>
      <c r="H3" s="952"/>
      <c r="I3" s="952"/>
      <c r="J3" s="952"/>
      <c r="K3" s="952"/>
      <c r="L3" s="952" t="s">
        <v>366</v>
      </c>
      <c r="M3" s="952"/>
      <c r="N3" s="952"/>
      <c r="O3" s="952"/>
      <c r="P3" s="952" t="s">
        <v>367</v>
      </c>
      <c r="Q3" s="952"/>
      <c r="R3" s="952"/>
      <c r="S3" s="952"/>
      <c r="T3" s="952" t="s">
        <v>368</v>
      </c>
      <c r="U3" s="952"/>
      <c r="V3" s="952" t="s">
        <v>369</v>
      </c>
    </row>
    <row r="4" spans="1:22" ht="116.25" customHeight="1">
      <c r="A4" s="952"/>
      <c r="B4" s="956"/>
      <c r="C4" s="755" t="s">
        <v>438</v>
      </c>
      <c r="D4" s="755" t="s">
        <v>439</v>
      </c>
      <c r="E4" s="755" t="s">
        <v>440</v>
      </c>
      <c r="F4" s="755" t="s">
        <v>441</v>
      </c>
      <c r="G4" s="755" t="s">
        <v>442</v>
      </c>
      <c r="H4" s="755" t="s">
        <v>443</v>
      </c>
      <c r="I4" s="755" t="s">
        <v>444</v>
      </c>
      <c r="J4" s="755" t="s">
        <v>445</v>
      </c>
      <c r="K4" s="755" t="s">
        <v>446</v>
      </c>
      <c r="L4" s="755" t="s">
        <v>447</v>
      </c>
      <c r="M4" s="755" t="s">
        <v>448</v>
      </c>
      <c r="N4" s="755" t="s">
        <v>449</v>
      </c>
      <c r="O4" s="755" t="s">
        <v>450</v>
      </c>
      <c r="P4" s="755" t="s">
        <v>451</v>
      </c>
      <c r="Q4" s="755" t="s">
        <v>452</v>
      </c>
      <c r="R4" s="755" t="s">
        <v>453</v>
      </c>
      <c r="S4" s="755" t="s">
        <v>454</v>
      </c>
      <c r="T4" s="755" t="s">
        <v>455</v>
      </c>
      <c r="U4" s="755" t="s">
        <v>456</v>
      </c>
      <c r="V4" s="952"/>
    </row>
    <row r="5" spans="1:22" ht="28.9" customHeight="1">
      <c r="A5" s="954" t="s">
        <v>370</v>
      </c>
      <c r="B5" s="954"/>
      <c r="C5" s="837">
        <f t="shared" ref="C5:U5" si="0">C6+C9+C22+C32+C44+C61+C83+C94</f>
        <v>94</v>
      </c>
      <c r="D5" s="837">
        <f t="shared" si="0"/>
        <v>77</v>
      </c>
      <c r="E5" s="837">
        <f t="shared" si="0"/>
        <v>93</v>
      </c>
      <c r="F5" s="837">
        <f t="shared" si="0"/>
        <v>91</v>
      </c>
      <c r="G5" s="837">
        <f t="shared" si="0"/>
        <v>67</v>
      </c>
      <c r="H5" s="837">
        <f t="shared" si="0"/>
        <v>66</v>
      </c>
      <c r="I5" s="837">
        <f t="shared" si="0"/>
        <v>92</v>
      </c>
      <c r="J5" s="837">
        <f t="shared" si="0"/>
        <v>94</v>
      </c>
      <c r="K5" s="837">
        <f t="shared" si="0"/>
        <v>70</v>
      </c>
      <c r="L5" s="837">
        <f t="shared" si="0"/>
        <v>46</v>
      </c>
      <c r="M5" s="837">
        <f t="shared" si="0"/>
        <v>45</v>
      </c>
      <c r="N5" s="837">
        <f t="shared" si="0"/>
        <v>92</v>
      </c>
      <c r="O5" s="837">
        <f t="shared" si="0"/>
        <v>56</v>
      </c>
      <c r="P5" s="837">
        <f t="shared" si="0"/>
        <v>78</v>
      </c>
      <c r="Q5" s="837">
        <f t="shared" si="0"/>
        <v>82</v>
      </c>
      <c r="R5" s="837">
        <f t="shared" si="0"/>
        <v>86</v>
      </c>
      <c r="S5" s="837">
        <f t="shared" si="0"/>
        <v>47</v>
      </c>
      <c r="T5" s="837">
        <f t="shared" si="0"/>
        <v>84</v>
      </c>
      <c r="U5" s="837">
        <f t="shared" si="0"/>
        <v>93</v>
      </c>
      <c r="V5" s="846">
        <f>SUM(C5:U5)/94</f>
        <v>15.457446808510639</v>
      </c>
    </row>
    <row r="6" spans="1:22" ht="21.75" customHeight="1">
      <c r="A6" s="847" t="s">
        <v>13</v>
      </c>
      <c r="B6" s="848" t="s">
        <v>356</v>
      </c>
      <c r="C6" s="847">
        <f>SUM(C7:C8)</f>
        <v>2</v>
      </c>
      <c r="D6" s="847">
        <f t="shared" ref="D6:U6" si="1">SUM(D7:D8)</f>
        <v>2</v>
      </c>
      <c r="E6" s="847">
        <f t="shared" si="1"/>
        <v>2</v>
      </c>
      <c r="F6" s="847">
        <f t="shared" si="1"/>
        <v>2</v>
      </c>
      <c r="G6" s="847">
        <f t="shared" si="1"/>
        <v>2</v>
      </c>
      <c r="H6" s="847">
        <f t="shared" si="1"/>
        <v>2</v>
      </c>
      <c r="I6" s="847">
        <f t="shared" si="1"/>
        <v>2</v>
      </c>
      <c r="J6" s="847">
        <f t="shared" si="1"/>
        <v>2</v>
      </c>
      <c r="K6" s="847">
        <f t="shared" si="1"/>
        <v>2</v>
      </c>
      <c r="L6" s="847">
        <f t="shared" si="1"/>
        <v>1</v>
      </c>
      <c r="M6" s="847">
        <f t="shared" si="1"/>
        <v>2</v>
      </c>
      <c r="N6" s="847">
        <f t="shared" si="1"/>
        <v>2</v>
      </c>
      <c r="O6" s="847">
        <f t="shared" si="1"/>
        <v>2</v>
      </c>
      <c r="P6" s="847">
        <f t="shared" si="1"/>
        <v>2</v>
      </c>
      <c r="Q6" s="847">
        <f t="shared" si="1"/>
        <v>2</v>
      </c>
      <c r="R6" s="847">
        <f t="shared" si="1"/>
        <v>2</v>
      </c>
      <c r="S6" s="847">
        <f t="shared" si="1"/>
        <v>2</v>
      </c>
      <c r="T6" s="847">
        <f t="shared" si="1"/>
        <v>2</v>
      </c>
      <c r="U6" s="847">
        <f t="shared" si="1"/>
        <v>2</v>
      </c>
      <c r="V6" s="847">
        <f>SUM(C6:U6)/2</f>
        <v>18.5</v>
      </c>
    </row>
    <row r="7" spans="1:22" ht="21.75" customHeight="1">
      <c r="A7" s="849">
        <v>1</v>
      </c>
      <c r="B7" s="850" t="s">
        <v>371</v>
      </c>
      <c r="C7" s="849">
        <v>1</v>
      </c>
      <c r="D7" s="849">
        <v>1</v>
      </c>
      <c r="E7" s="849">
        <v>1</v>
      </c>
      <c r="F7" s="849">
        <v>1</v>
      </c>
      <c r="G7" s="849">
        <v>1</v>
      </c>
      <c r="H7" s="849">
        <v>1</v>
      </c>
      <c r="I7" s="849">
        <v>1</v>
      </c>
      <c r="J7" s="849">
        <v>1</v>
      </c>
      <c r="K7" s="849">
        <v>1</v>
      </c>
      <c r="L7" s="849">
        <v>0</v>
      </c>
      <c r="M7" s="849">
        <v>1</v>
      </c>
      <c r="N7" s="849">
        <v>1</v>
      </c>
      <c r="O7" s="849">
        <v>1</v>
      </c>
      <c r="P7" s="849">
        <v>1</v>
      </c>
      <c r="Q7" s="849">
        <v>1</v>
      </c>
      <c r="R7" s="849">
        <v>1</v>
      </c>
      <c r="S7" s="849">
        <v>1</v>
      </c>
      <c r="T7" s="849">
        <v>1</v>
      </c>
      <c r="U7" s="849">
        <v>1</v>
      </c>
      <c r="V7" s="849">
        <f>SUM(C7:U7)</f>
        <v>18</v>
      </c>
    </row>
    <row r="8" spans="1:22" ht="21.75" customHeight="1">
      <c r="A8" s="849">
        <v>2</v>
      </c>
      <c r="B8" s="850" t="s">
        <v>372</v>
      </c>
      <c r="C8" s="849">
        <v>1</v>
      </c>
      <c r="D8" s="849">
        <v>1</v>
      </c>
      <c r="E8" s="849">
        <v>1</v>
      </c>
      <c r="F8" s="849">
        <v>1</v>
      </c>
      <c r="G8" s="849">
        <v>1</v>
      </c>
      <c r="H8" s="849">
        <v>1</v>
      </c>
      <c r="I8" s="849">
        <v>1</v>
      </c>
      <c r="J8" s="849">
        <v>1</v>
      </c>
      <c r="K8" s="849">
        <v>1</v>
      </c>
      <c r="L8" s="849">
        <v>1</v>
      </c>
      <c r="M8" s="849">
        <v>1</v>
      </c>
      <c r="N8" s="849">
        <v>1</v>
      </c>
      <c r="O8" s="849">
        <v>1</v>
      </c>
      <c r="P8" s="849">
        <v>1</v>
      </c>
      <c r="Q8" s="849">
        <v>1</v>
      </c>
      <c r="R8" s="849">
        <v>1</v>
      </c>
      <c r="S8" s="849">
        <v>1</v>
      </c>
      <c r="T8" s="849">
        <v>1</v>
      </c>
      <c r="U8" s="849">
        <v>1</v>
      </c>
      <c r="V8" s="849">
        <f>SUM(C8:U8)</f>
        <v>19</v>
      </c>
    </row>
    <row r="9" spans="1:22" s="401" customFormat="1" ht="21.75" customHeight="1">
      <c r="A9" s="851" t="s">
        <v>28</v>
      </c>
      <c r="B9" s="852" t="s">
        <v>458</v>
      </c>
      <c r="C9" s="851">
        <f>SUM(C10:C21)</f>
        <v>12</v>
      </c>
      <c r="D9" s="851">
        <f t="shared" ref="D9:U9" si="2">SUM(D10:D21)</f>
        <v>12</v>
      </c>
      <c r="E9" s="851">
        <f t="shared" si="2"/>
        <v>12</v>
      </c>
      <c r="F9" s="851">
        <f t="shared" si="2"/>
        <v>12</v>
      </c>
      <c r="G9" s="851">
        <f t="shared" si="2"/>
        <v>12</v>
      </c>
      <c r="H9" s="851">
        <f t="shared" si="2"/>
        <v>12</v>
      </c>
      <c r="I9" s="851">
        <f t="shared" si="2"/>
        <v>12</v>
      </c>
      <c r="J9" s="851">
        <f t="shared" si="2"/>
        <v>12</v>
      </c>
      <c r="K9" s="851">
        <f t="shared" si="2"/>
        <v>12</v>
      </c>
      <c r="L9" s="851">
        <f t="shared" si="2"/>
        <v>11</v>
      </c>
      <c r="M9" s="851">
        <f t="shared" si="2"/>
        <v>9</v>
      </c>
      <c r="N9" s="851">
        <f t="shared" si="2"/>
        <v>12</v>
      </c>
      <c r="O9" s="851">
        <f t="shared" si="2"/>
        <v>11</v>
      </c>
      <c r="P9" s="851">
        <f t="shared" si="2"/>
        <v>12</v>
      </c>
      <c r="Q9" s="851">
        <f t="shared" si="2"/>
        <v>12</v>
      </c>
      <c r="R9" s="851">
        <f t="shared" si="2"/>
        <v>12</v>
      </c>
      <c r="S9" s="851">
        <f t="shared" si="2"/>
        <v>11</v>
      </c>
      <c r="T9" s="851">
        <f t="shared" si="2"/>
        <v>12</v>
      </c>
      <c r="U9" s="851">
        <f t="shared" si="2"/>
        <v>12</v>
      </c>
      <c r="V9" s="853">
        <f>SUM(C9:U9)/12</f>
        <v>18.5</v>
      </c>
    </row>
    <row r="10" spans="1:22" s="401" customFormat="1" ht="21.75" customHeight="1">
      <c r="A10" s="854">
        <v>1</v>
      </c>
      <c r="B10" s="855" t="s">
        <v>362</v>
      </c>
      <c r="C10" s="849">
        <v>1</v>
      </c>
      <c r="D10" s="849">
        <v>1</v>
      </c>
      <c r="E10" s="849">
        <v>1</v>
      </c>
      <c r="F10" s="849">
        <v>1</v>
      </c>
      <c r="G10" s="849">
        <v>1</v>
      </c>
      <c r="H10" s="849">
        <v>1</v>
      </c>
      <c r="I10" s="849">
        <v>1</v>
      </c>
      <c r="J10" s="849">
        <v>1</v>
      </c>
      <c r="K10" s="849">
        <v>1</v>
      </c>
      <c r="L10" s="849">
        <v>1</v>
      </c>
      <c r="M10" s="849">
        <v>1</v>
      </c>
      <c r="N10" s="849">
        <v>1</v>
      </c>
      <c r="O10" s="849">
        <v>1</v>
      </c>
      <c r="P10" s="849">
        <v>1</v>
      </c>
      <c r="Q10" s="849">
        <v>1</v>
      </c>
      <c r="R10" s="849">
        <v>1</v>
      </c>
      <c r="S10" s="849">
        <v>1</v>
      </c>
      <c r="T10" s="849">
        <v>1</v>
      </c>
      <c r="U10" s="849">
        <v>1</v>
      </c>
      <c r="V10" s="856">
        <f>SUM(C10:U10)</f>
        <v>19</v>
      </c>
    </row>
    <row r="11" spans="1:22" s="401" customFormat="1" ht="21.75" customHeight="1">
      <c r="A11" s="854">
        <v>2</v>
      </c>
      <c r="B11" s="855" t="s">
        <v>329</v>
      </c>
      <c r="C11" s="849">
        <v>1</v>
      </c>
      <c r="D11" s="849">
        <v>1</v>
      </c>
      <c r="E11" s="849">
        <v>1</v>
      </c>
      <c r="F11" s="849">
        <v>1</v>
      </c>
      <c r="G11" s="849">
        <v>1</v>
      </c>
      <c r="H11" s="849">
        <v>1</v>
      </c>
      <c r="I11" s="849">
        <v>1</v>
      </c>
      <c r="J11" s="849">
        <v>1</v>
      </c>
      <c r="K11" s="849">
        <v>1</v>
      </c>
      <c r="L11" s="849">
        <v>1</v>
      </c>
      <c r="M11" s="849">
        <v>1</v>
      </c>
      <c r="N11" s="849">
        <v>1</v>
      </c>
      <c r="O11" s="849">
        <v>1</v>
      </c>
      <c r="P11" s="849">
        <v>1</v>
      </c>
      <c r="Q11" s="849">
        <v>1</v>
      </c>
      <c r="R11" s="849">
        <v>1</v>
      </c>
      <c r="S11" s="849">
        <v>1</v>
      </c>
      <c r="T11" s="849">
        <v>1</v>
      </c>
      <c r="U11" s="849">
        <v>1</v>
      </c>
      <c r="V11" s="856">
        <f t="shared" ref="V11:V21" si="3">SUM(C11:U11)</f>
        <v>19</v>
      </c>
    </row>
    <row r="12" spans="1:22" s="401" customFormat="1" ht="21.75" customHeight="1">
      <c r="A12" s="854">
        <v>3</v>
      </c>
      <c r="B12" s="855" t="s">
        <v>334</v>
      </c>
      <c r="C12" s="849">
        <v>1</v>
      </c>
      <c r="D12" s="849">
        <v>1</v>
      </c>
      <c r="E12" s="849">
        <v>1</v>
      </c>
      <c r="F12" s="849">
        <v>1</v>
      </c>
      <c r="G12" s="849">
        <v>1</v>
      </c>
      <c r="H12" s="849">
        <v>1</v>
      </c>
      <c r="I12" s="849">
        <v>1</v>
      </c>
      <c r="J12" s="849">
        <v>1</v>
      </c>
      <c r="K12" s="849">
        <v>1</v>
      </c>
      <c r="L12" s="849">
        <v>1</v>
      </c>
      <c r="M12" s="849">
        <v>1</v>
      </c>
      <c r="N12" s="849">
        <v>1</v>
      </c>
      <c r="O12" s="849">
        <v>1</v>
      </c>
      <c r="P12" s="849">
        <v>1</v>
      </c>
      <c r="Q12" s="849">
        <v>1</v>
      </c>
      <c r="R12" s="849">
        <v>1</v>
      </c>
      <c r="S12" s="849">
        <v>1</v>
      </c>
      <c r="T12" s="849">
        <v>1</v>
      </c>
      <c r="U12" s="849">
        <v>1</v>
      </c>
      <c r="V12" s="856">
        <f t="shared" si="3"/>
        <v>19</v>
      </c>
    </row>
    <row r="13" spans="1:22" s="401" customFormat="1" ht="21.75" customHeight="1">
      <c r="A13" s="854">
        <v>4</v>
      </c>
      <c r="B13" s="855" t="s">
        <v>332</v>
      </c>
      <c r="C13" s="849">
        <v>1</v>
      </c>
      <c r="D13" s="849">
        <v>1</v>
      </c>
      <c r="E13" s="849">
        <v>1</v>
      </c>
      <c r="F13" s="849">
        <v>1</v>
      </c>
      <c r="G13" s="849">
        <v>1</v>
      </c>
      <c r="H13" s="849">
        <v>1</v>
      </c>
      <c r="I13" s="849">
        <v>1</v>
      </c>
      <c r="J13" s="849">
        <v>1</v>
      </c>
      <c r="K13" s="849">
        <v>1</v>
      </c>
      <c r="L13" s="849">
        <v>1</v>
      </c>
      <c r="M13" s="849">
        <v>1</v>
      </c>
      <c r="N13" s="849">
        <v>1</v>
      </c>
      <c r="O13" s="849">
        <v>1</v>
      </c>
      <c r="P13" s="849">
        <v>1</v>
      </c>
      <c r="Q13" s="849">
        <v>1</v>
      </c>
      <c r="R13" s="849">
        <v>1</v>
      </c>
      <c r="S13" s="849">
        <v>1</v>
      </c>
      <c r="T13" s="849">
        <v>1</v>
      </c>
      <c r="U13" s="849">
        <v>1</v>
      </c>
      <c r="V13" s="856">
        <f t="shared" si="3"/>
        <v>19</v>
      </c>
    </row>
    <row r="14" spans="1:22" s="401" customFormat="1" ht="21.75" customHeight="1">
      <c r="A14" s="854">
        <v>5</v>
      </c>
      <c r="B14" s="855" t="s">
        <v>336</v>
      </c>
      <c r="C14" s="849">
        <v>1</v>
      </c>
      <c r="D14" s="849">
        <v>1</v>
      </c>
      <c r="E14" s="849">
        <v>1</v>
      </c>
      <c r="F14" s="849">
        <v>1</v>
      </c>
      <c r="G14" s="849">
        <v>1</v>
      </c>
      <c r="H14" s="849">
        <v>1</v>
      </c>
      <c r="I14" s="849">
        <v>1</v>
      </c>
      <c r="J14" s="849">
        <v>1</v>
      </c>
      <c r="K14" s="849">
        <v>1</v>
      </c>
      <c r="L14" s="849">
        <v>1</v>
      </c>
      <c r="M14" s="849">
        <v>1</v>
      </c>
      <c r="N14" s="849">
        <v>1</v>
      </c>
      <c r="O14" s="849">
        <v>1</v>
      </c>
      <c r="P14" s="849">
        <v>1</v>
      </c>
      <c r="Q14" s="849">
        <v>1</v>
      </c>
      <c r="R14" s="849">
        <v>1</v>
      </c>
      <c r="S14" s="849">
        <v>1</v>
      </c>
      <c r="T14" s="849">
        <v>1</v>
      </c>
      <c r="U14" s="849">
        <v>1</v>
      </c>
      <c r="V14" s="856">
        <f t="shared" si="3"/>
        <v>19</v>
      </c>
    </row>
    <row r="15" spans="1:22" s="401" customFormat="1" ht="21.75" customHeight="1">
      <c r="A15" s="854">
        <v>6</v>
      </c>
      <c r="B15" s="855" t="s">
        <v>331</v>
      </c>
      <c r="C15" s="849">
        <v>1</v>
      </c>
      <c r="D15" s="849">
        <v>1</v>
      </c>
      <c r="E15" s="849">
        <v>1</v>
      </c>
      <c r="F15" s="849">
        <v>1</v>
      </c>
      <c r="G15" s="849">
        <v>1</v>
      </c>
      <c r="H15" s="849">
        <v>1</v>
      </c>
      <c r="I15" s="849">
        <v>1</v>
      </c>
      <c r="J15" s="849">
        <v>1</v>
      </c>
      <c r="K15" s="849">
        <v>1</v>
      </c>
      <c r="L15" s="849">
        <v>1</v>
      </c>
      <c r="M15" s="849">
        <v>1</v>
      </c>
      <c r="N15" s="849">
        <v>1</v>
      </c>
      <c r="O15" s="849">
        <v>1</v>
      </c>
      <c r="P15" s="849">
        <v>1</v>
      </c>
      <c r="Q15" s="849">
        <v>1</v>
      </c>
      <c r="R15" s="849">
        <v>1</v>
      </c>
      <c r="S15" s="849">
        <v>1</v>
      </c>
      <c r="T15" s="849">
        <v>1</v>
      </c>
      <c r="U15" s="849">
        <v>1</v>
      </c>
      <c r="V15" s="856">
        <f t="shared" si="3"/>
        <v>19</v>
      </c>
    </row>
    <row r="16" spans="1:22" s="401" customFormat="1" ht="21.75" customHeight="1">
      <c r="A16" s="854">
        <v>7</v>
      </c>
      <c r="B16" s="855" t="s">
        <v>337</v>
      </c>
      <c r="C16" s="849">
        <v>1</v>
      </c>
      <c r="D16" s="849">
        <v>1</v>
      </c>
      <c r="E16" s="849">
        <v>1</v>
      </c>
      <c r="F16" s="849">
        <v>1</v>
      </c>
      <c r="G16" s="849">
        <v>1</v>
      </c>
      <c r="H16" s="849">
        <v>1</v>
      </c>
      <c r="I16" s="849">
        <v>1</v>
      </c>
      <c r="J16" s="849">
        <v>1</v>
      </c>
      <c r="K16" s="849">
        <v>1</v>
      </c>
      <c r="L16" s="849">
        <v>1</v>
      </c>
      <c r="M16" s="849">
        <v>1</v>
      </c>
      <c r="N16" s="849">
        <v>1</v>
      </c>
      <c r="O16" s="849">
        <v>1</v>
      </c>
      <c r="P16" s="849">
        <v>1</v>
      </c>
      <c r="Q16" s="849">
        <v>1</v>
      </c>
      <c r="R16" s="849">
        <v>1</v>
      </c>
      <c r="S16" s="849">
        <v>1</v>
      </c>
      <c r="T16" s="849">
        <v>1</v>
      </c>
      <c r="U16" s="849">
        <v>1</v>
      </c>
      <c r="V16" s="856">
        <f t="shared" si="3"/>
        <v>19</v>
      </c>
    </row>
    <row r="17" spans="1:22" s="401" customFormat="1" ht="21.75" customHeight="1">
      <c r="A17" s="854">
        <v>8</v>
      </c>
      <c r="B17" s="855" t="s">
        <v>330</v>
      </c>
      <c r="C17" s="849">
        <v>1</v>
      </c>
      <c r="D17" s="849">
        <v>1</v>
      </c>
      <c r="E17" s="849">
        <v>1</v>
      </c>
      <c r="F17" s="849">
        <v>1</v>
      </c>
      <c r="G17" s="849">
        <v>1</v>
      </c>
      <c r="H17" s="849">
        <v>1</v>
      </c>
      <c r="I17" s="849">
        <v>1</v>
      </c>
      <c r="J17" s="849">
        <v>1</v>
      </c>
      <c r="K17" s="849">
        <v>1</v>
      </c>
      <c r="L17" s="849">
        <v>1</v>
      </c>
      <c r="M17" s="849">
        <v>1</v>
      </c>
      <c r="N17" s="849">
        <v>1</v>
      </c>
      <c r="O17" s="849">
        <v>1</v>
      </c>
      <c r="P17" s="849">
        <v>1</v>
      </c>
      <c r="Q17" s="849">
        <v>1</v>
      </c>
      <c r="R17" s="849">
        <v>1</v>
      </c>
      <c r="S17" s="849">
        <v>1</v>
      </c>
      <c r="T17" s="849">
        <v>1</v>
      </c>
      <c r="U17" s="849">
        <v>1</v>
      </c>
      <c r="V17" s="856">
        <f t="shared" si="3"/>
        <v>19</v>
      </c>
    </row>
    <row r="18" spans="1:22" s="401" customFormat="1" ht="21.75" customHeight="1">
      <c r="A18" s="854">
        <v>9</v>
      </c>
      <c r="B18" s="855" t="s">
        <v>333</v>
      </c>
      <c r="C18" s="849">
        <v>1</v>
      </c>
      <c r="D18" s="849">
        <v>1</v>
      </c>
      <c r="E18" s="849">
        <v>1</v>
      </c>
      <c r="F18" s="849">
        <v>1</v>
      </c>
      <c r="G18" s="849">
        <v>1</v>
      </c>
      <c r="H18" s="849">
        <v>1</v>
      </c>
      <c r="I18" s="849">
        <v>1</v>
      </c>
      <c r="J18" s="849">
        <v>1</v>
      </c>
      <c r="K18" s="849">
        <v>1</v>
      </c>
      <c r="L18" s="849">
        <v>1</v>
      </c>
      <c r="M18" s="849">
        <v>0</v>
      </c>
      <c r="N18" s="849">
        <v>1</v>
      </c>
      <c r="O18" s="849">
        <v>1</v>
      </c>
      <c r="P18" s="849">
        <v>1</v>
      </c>
      <c r="Q18" s="849">
        <v>1</v>
      </c>
      <c r="R18" s="849">
        <v>1</v>
      </c>
      <c r="S18" s="849">
        <v>1</v>
      </c>
      <c r="T18" s="849">
        <v>1</v>
      </c>
      <c r="U18" s="849">
        <v>1</v>
      </c>
      <c r="V18" s="856">
        <f t="shared" si="3"/>
        <v>18</v>
      </c>
    </row>
    <row r="19" spans="1:22" s="401" customFormat="1" ht="21.75" customHeight="1">
      <c r="A19" s="854">
        <v>10</v>
      </c>
      <c r="B19" s="855" t="s">
        <v>406</v>
      </c>
      <c r="C19" s="849">
        <v>1</v>
      </c>
      <c r="D19" s="849">
        <v>1</v>
      </c>
      <c r="E19" s="849">
        <v>1</v>
      </c>
      <c r="F19" s="849">
        <v>1</v>
      </c>
      <c r="G19" s="849">
        <v>1</v>
      </c>
      <c r="H19" s="849">
        <v>1</v>
      </c>
      <c r="I19" s="849">
        <v>1</v>
      </c>
      <c r="J19" s="849">
        <v>1</v>
      </c>
      <c r="K19" s="849">
        <v>1</v>
      </c>
      <c r="L19" s="849">
        <v>1</v>
      </c>
      <c r="M19" s="849">
        <v>0</v>
      </c>
      <c r="N19" s="849">
        <v>1</v>
      </c>
      <c r="O19" s="849">
        <v>1</v>
      </c>
      <c r="P19" s="849">
        <v>1</v>
      </c>
      <c r="Q19" s="849">
        <v>1</v>
      </c>
      <c r="R19" s="849">
        <v>1</v>
      </c>
      <c r="S19" s="849">
        <v>1</v>
      </c>
      <c r="T19" s="849">
        <v>1</v>
      </c>
      <c r="U19" s="849">
        <v>1</v>
      </c>
      <c r="V19" s="856">
        <f t="shared" si="3"/>
        <v>18</v>
      </c>
    </row>
    <row r="20" spans="1:22" s="401" customFormat="1" ht="21.75" customHeight="1">
      <c r="A20" s="854">
        <v>11</v>
      </c>
      <c r="B20" s="855" t="s">
        <v>335</v>
      </c>
      <c r="C20" s="849">
        <v>1</v>
      </c>
      <c r="D20" s="849">
        <v>1</v>
      </c>
      <c r="E20" s="849">
        <v>1</v>
      </c>
      <c r="F20" s="849">
        <v>1</v>
      </c>
      <c r="G20" s="849">
        <v>1</v>
      </c>
      <c r="H20" s="849">
        <v>1</v>
      </c>
      <c r="I20" s="849">
        <v>1</v>
      </c>
      <c r="J20" s="849">
        <v>1</v>
      </c>
      <c r="K20" s="849">
        <v>1</v>
      </c>
      <c r="L20" s="849">
        <v>0</v>
      </c>
      <c r="M20" s="849">
        <v>0</v>
      </c>
      <c r="N20" s="849">
        <v>1</v>
      </c>
      <c r="O20" s="849">
        <v>0</v>
      </c>
      <c r="P20" s="849">
        <v>1</v>
      </c>
      <c r="Q20" s="849">
        <v>1</v>
      </c>
      <c r="R20" s="849">
        <v>1</v>
      </c>
      <c r="S20" s="849">
        <v>0</v>
      </c>
      <c r="T20" s="849">
        <v>1</v>
      </c>
      <c r="U20" s="849">
        <v>1</v>
      </c>
      <c r="V20" s="856">
        <f t="shared" si="3"/>
        <v>15</v>
      </c>
    </row>
    <row r="21" spans="1:22" s="401" customFormat="1" ht="21.75" customHeight="1">
      <c r="A21" s="854">
        <v>12</v>
      </c>
      <c r="B21" s="855" t="s">
        <v>373</v>
      </c>
      <c r="C21" s="849">
        <v>1</v>
      </c>
      <c r="D21" s="849">
        <v>1</v>
      </c>
      <c r="E21" s="849">
        <v>1</v>
      </c>
      <c r="F21" s="849">
        <v>1</v>
      </c>
      <c r="G21" s="849">
        <v>1</v>
      </c>
      <c r="H21" s="849">
        <v>1</v>
      </c>
      <c r="I21" s="849">
        <v>1</v>
      </c>
      <c r="J21" s="849">
        <v>1</v>
      </c>
      <c r="K21" s="849">
        <v>1</v>
      </c>
      <c r="L21" s="849">
        <v>1</v>
      </c>
      <c r="M21" s="849">
        <v>1</v>
      </c>
      <c r="N21" s="849">
        <v>1</v>
      </c>
      <c r="O21" s="849">
        <v>1</v>
      </c>
      <c r="P21" s="849">
        <v>1</v>
      </c>
      <c r="Q21" s="849">
        <v>1</v>
      </c>
      <c r="R21" s="849">
        <v>1</v>
      </c>
      <c r="S21" s="849">
        <v>1</v>
      </c>
      <c r="T21" s="849">
        <v>1</v>
      </c>
      <c r="U21" s="849">
        <v>1</v>
      </c>
      <c r="V21" s="856">
        <f t="shared" si="3"/>
        <v>19</v>
      </c>
    </row>
    <row r="22" spans="1:22" s="401" customFormat="1" ht="21.75" customHeight="1">
      <c r="A22" s="847" t="s">
        <v>93</v>
      </c>
      <c r="B22" s="848" t="s">
        <v>457</v>
      </c>
      <c r="C22" s="837">
        <f>SUM(C23:C31)</f>
        <v>9</v>
      </c>
      <c r="D22" s="837">
        <f t="shared" ref="D22:U22" si="4">SUM(D23:D31)</f>
        <v>9</v>
      </c>
      <c r="E22" s="837">
        <f t="shared" si="4"/>
        <v>9</v>
      </c>
      <c r="F22" s="837">
        <f t="shared" si="4"/>
        <v>9</v>
      </c>
      <c r="G22" s="837">
        <f t="shared" si="4"/>
        <v>9</v>
      </c>
      <c r="H22" s="837">
        <f t="shared" si="4"/>
        <v>9</v>
      </c>
      <c r="I22" s="837">
        <f t="shared" si="4"/>
        <v>9</v>
      </c>
      <c r="J22" s="837">
        <f t="shared" si="4"/>
        <v>9</v>
      </c>
      <c r="K22" s="837">
        <f t="shared" si="4"/>
        <v>9</v>
      </c>
      <c r="L22" s="837">
        <f t="shared" si="4"/>
        <v>9</v>
      </c>
      <c r="M22" s="837">
        <f t="shared" si="4"/>
        <v>9</v>
      </c>
      <c r="N22" s="837">
        <f t="shared" si="4"/>
        <v>9</v>
      </c>
      <c r="O22" s="837">
        <f t="shared" si="4"/>
        <v>9</v>
      </c>
      <c r="P22" s="837">
        <f t="shared" si="4"/>
        <v>9</v>
      </c>
      <c r="Q22" s="837">
        <f t="shared" si="4"/>
        <v>9</v>
      </c>
      <c r="R22" s="837">
        <f t="shared" si="4"/>
        <v>9</v>
      </c>
      <c r="S22" s="837">
        <f t="shared" si="4"/>
        <v>9</v>
      </c>
      <c r="T22" s="837">
        <f t="shared" si="4"/>
        <v>9</v>
      </c>
      <c r="U22" s="837">
        <f t="shared" si="4"/>
        <v>9</v>
      </c>
      <c r="V22" s="857">
        <f>SUM(C22:U22)/9</f>
        <v>19</v>
      </c>
    </row>
    <row r="23" spans="1:22" s="401" customFormat="1" ht="21.75" customHeight="1">
      <c r="A23" s="849">
        <v>1</v>
      </c>
      <c r="B23" s="858" t="s">
        <v>374</v>
      </c>
      <c r="C23" s="849">
        <v>1</v>
      </c>
      <c r="D23" s="849">
        <v>1</v>
      </c>
      <c r="E23" s="849">
        <v>1</v>
      </c>
      <c r="F23" s="849">
        <v>1</v>
      </c>
      <c r="G23" s="849">
        <v>1</v>
      </c>
      <c r="H23" s="849">
        <v>1</v>
      </c>
      <c r="I23" s="849">
        <v>1</v>
      </c>
      <c r="J23" s="849">
        <v>1</v>
      </c>
      <c r="K23" s="849">
        <v>1</v>
      </c>
      <c r="L23" s="849">
        <v>1</v>
      </c>
      <c r="M23" s="849">
        <v>1</v>
      </c>
      <c r="N23" s="849">
        <v>1</v>
      </c>
      <c r="O23" s="849">
        <v>1</v>
      </c>
      <c r="P23" s="849">
        <v>1</v>
      </c>
      <c r="Q23" s="849">
        <v>1</v>
      </c>
      <c r="R23" s="849">
        <v>1</v>
      </c>
      <c r="S23" s="849">
        <v>1</v>
      </c>
      <c r="T23" s="849">
        <v>1</v>
      </c>
      <c r="U23" s="849">
        <v>1</v>
      </c>
      <c r="V23" s="859">
        <f>SUM(C23:U23)</f>
        <v>19</v>
      </c>
    </row>
    <row r="24" spans="1:22" s="401" customFormat="1" ht="21.75" customHeight="1">
      <c r="A24" s="849">
        <v>2</v>
      </c>
      <c r="B24" s="858" t="s">
        <v>345</v>
      </c>
      <c r="C24" s="849">
        <v>1</v>
      </c>
      <c r="D24" s="849">
        <v>1</v>
      </c>
      <c r="E24" s="849">
        <v>1</v>
      </c>
      <c r="F24" s="849">
        <v>1</v>
      </c>
      <c r="G24" s="849">
        <v>1</v>
      </c>
      <c r="H24" s="849">
        <v>1</v>
      </c>
      <c r="I24" s="849">
        <v>1</v>
      </c>
      <c r="J24" s="849">
        <v>1</v>
      </c>
      <c r="K24" s="849">
        <v>1</v>
      </c>
      <c r="L24" s="849">
        <v>1</v>
      </c>
      <c r="M24" s="849">
        <v>1</v>
      </c>
      <c r="N24" s="849">
        <v>1</v>
      </c>
      <c r="O24" s="849">
        <v>1</v>
      </c>
      <c r="P24" s="849">
        <v>1</v>
      </c>
      <c r="Q24" s="849">
        <v>1</v>
      </c>
      <c r="R24" s="849">
        <v>1</v>
      </c>
      <c r="S24" s="849">
        <v>1</v>
      </c>
      <c r="T24" s="849">
        <v>1</v>
      </c>
      <c r="U24" s="849">
        <v>1</v>
      </c>
      <c r="V24" s="859">
        <f t="shared" ref="V24:V31" si="5">SUM(C24:U24)</f>
        <v>19</v>
      </c>
    </row>
    <row r="25" spans="1:22" s="401" customFormat="1" ht="21.75" customHeight="1">
      <c r="A25" s="849">
        <v>3</v>
      </c>
      <c r="B25" s="858" t="s">
        <v>340</v>
      </c>
      <c r="C25" s="849">
        <v>1</v>
      </c>
      <c r="D25" s="849">
        <v>1</v>
      </c>
      <c r="E25" s="849">
        <v>1</v>
      </c>
      <c r="F25" s="849">
        <v>1</v>
      </c>
      <c r="G25" s="849">
        <v>1</v>
      </c>
      <c r="H25" s="849">
        <v>1</v>
      </c>
      <c r="I25" s="849">
        <v>1</v>
      </c>
      <c r="J25" s="849">
        <v>1</v>
      </c>
      <c r="K25" s="849">
        <v>1</v>
      </c>
      <c r="L25" s="849">
        <v>1</v>
      </c>
      <c r="M25" s="849">
        <v>1</v>
      </c>
      <c r="N25" s="849">
        <v>1</v>
      </c>
      <c r="O25" s="849">
        <v>1</v>
      </c>
      <c r="P25" s="849">
        <v>1</v>
      </c>
      <c r="Q25" s="849">
        <v>1</v>
      </c>
      <c r="R25" s="849">
        <v>1</v>
      </c>
      <c r="S25" s="849">
        <v>1</v>
      </c>
      <c r="T25" s="849">
        <v>1</v>
      </c>
      <c r="U25" s="849">
        <v>1</v>
      </c>
      <c r="V25" s="859">
        <f t="shared" si="5"/>
        <v>19</v>
      </c>
    </row>
    <row r="26" spans="1:22" s="401" customFormat="1" ht="21.75" customHeight="1">
      <c r="A26" s="849">
        <v>4</v>
      </c>
      <c r="B26" s="858" t="s">
        <v>341</v>
      </c>
      <c r="C26" s="849">
        <v>1</v>
      </c>
      <c r="D26" s="849">
        <v>1</v>
      </c>
      <c r="E26" s="849">
        <v>1</v>
      </c>
      <c r="F26" s="849">
        <v>1</v>
      </c>
      <c r="G26" s="849">
        <v>1</v>
      </c>
      <c r="H26" s="849">
        <v>1</v>
      </c>
      <c r="I26" s="849">
        <v>1</v>
      </c>
      <c r="J26" s="849">
        <v>1</v>
      </c>
      <c r="K26" s="849">
        <v>1</v>
      </c>
      <c r="L26" s="849">
        <v>1</v>
      </c>
      <c r="M26" s="849">
        <v>1</v>
      </c>
      <c r="N26" s="849">
        <v>1</v>
      </c>
      <c r="O26" s="849">
        <v>1</v>
      </c>
      <c r="P26" s="849">
        <v>1</v>
      </c>
      <c r="Q26" s="849">
        <v>1</v>
      </c>
      <c r="R26" s="849">
        <v>1</v>
      </c>
      <c r="S26" s="849">
        <v>1</v>
      </c>
      <c r="T26" s="849">
        <v>1</v>
      </c>
      <c r="U26" s="849">
        <v>1</v>
      </c>
      <c r="V26" s="859">
        <f t="shared" si="5"/>
        <v>19</v>
      </c>
    </row>
    <row r="27" spans="1:22" s="401" customFormat="1" ht="21.75" customHeight="1">
      <c r="A27" s="849">
        <v>5</v>
      </c>
      <c r="B27" s="858" t="s">
        <v>339</v>
      </c>
      <c r="C27" s="849">
        <v>1</v>
      </c>
      <c r="D27" s="849">
        <v>1</v>
      </c>
      <c r="E27" s="849">
        <v>1</v>
      </c>
      <c r="F27" s="849">
        <v>1</v>
      </c>
      <c r="G27" s="849">
        <v>1</v>
      </c>
      <c r="H27" s="849">
        <v>1</v>
      </c>
      <c r="I27" s="849">
        <v>1</v>
      </c>
      <c r="J27" s="849">
        <v>1</v>
      </c>
      <c r="K27" s="849">
        <v>1</v>
      </c>
      <c r="L27" s="849">
        <v>1</v>
      </c>
      <c r="M27" s="849">
        <v>1</v>
      </c>
      <c r="N27" s="849">
        <v>1</v>
      </c>
      <c r="O27" s="849">
        <v>1</v>
      </c>
      <c r="P27" s="849">
        <v>1</v>
      </c>
      <c r="Q27" s="849">
        <v>1</v>
      </c>
      <c r="R27" s="849">
        <v>1</v>
      </c>
      <c r="S27" s="849">
        <v>1</v>
      </c>
      <c r="T27" s="849">
        <v>1</v>
      </c>
      <c r="U27" s="849">
        <v>1</v>
      </c>
      <c r="V27" s="859">
        <f t="shared" si="5"/>
        <v>19</v>
      </c>
    </row>
    <row r="28" spans="1:22" s="401" customFormat="1" ht="21.75" customHeight="1">
      <c r="A28" s="849">
        <v>6</v>
      </c>
      <c r="B28" s="858" t="s">
        <v>344</v>
      </c>
      <c r="C28" s="849">
        <v>1</v>
      </c>
      <c r="D28" s="849">
        <v>1</v>
      </c>
      <c r="E28" s="849">
        <v>1</v>
      </c>
      <c r="F28" s="849">
        <v>1</v>
      </c>
      <c r="G28" s="849">
        <v>1</v>
      </c>
      <c r="H28" s="849">
        <v>1</v>
      </c>
      <c r="I28" s="849">
        <v>1</v>
      </c>
      <c r="J28" s="849">
        <v>1</v>
      </c>
      <c r="K28" s="849">
        <v>1</v>
      </c>
      <c r="L28" s="849">
        <v>1</v>
      </c>
      <c r="M28" s="849">
        <v>1</v>
      </c>
      <c r="N28" s="849">
        <v>1</v>
      </c>
      <c r="O28" s="849">
        <v>1</v>
      </c>
      <c r="P28" s="849">
        <v>1</v>
      </c>
      <c r="Q28" s="849">
        <v>1</v>
      </c>
      <c r="R28" s="849">
        <v>1</v>
      </c>
      <c r="S28" s="849">
        <v>1</v>
      </c>
      <c r="T28" s="849">
        <v>1</v>
      </c>
      <c r="U28" s="849">
        <v>1</v>
      </c>
      <c r="V28" s="859">
        <f t="shared" si="5"/>
        <v>19</v>
      </c>
    </row>
    <row r="29" spans="1:22" s="401" customFormat="1" ht="21.75" customHeight="1">
      <c r="A29" s="849">
        <v>7</v>
      </c>
      <c r="B29" s="858" t="s">
        <v>343</v>
      </c>
      <c r="C29" s="849">
        <v>1</v>
      </c>
      <c r="D29" s="849">
        <v>1</v>
      </c>
      <c r="E29" s="849">
        <v>1</v>
      </c>
      <c r="F29" s="849">
        <v>1</v>
      </c>
      <c r="G29" s="849">
        <v>1</v>
      </c>
      <c r="H29" s="849">
        <v>1</v>
      </c>
      <c r="I29" s="849">
        <v>1</v>
      </c>
      <c r="J29" s="849">
        <v>1</v>
      </c>
      <c r="K29" s="849">
        <v>1</v>
      </c>
      <c r="L29" s="849">
        <v>1</v>
      </c>
      <c r="M29" s="849">
        <v>1</v>
      </c>
      <c r="N29" s="849">
        <v>1</v>
      </c>
      <c r="O29" s="849">
        <v>1</v>
      </c>
      <c r="P29" s="849">
        <v>1</v>
      </c>
      <c r="Q29" s="849">
        <v>1</v>
      </c>
      <c r="R29" s="849">
        <v>1</v>
      </c>
      <c r="S29" s="849">
        <v>1</v>
      </c>
      <c r="T29" s="849">
        <v>1</v>
      </c>
      <c r="U29" s="849">
        <v>1</v>
      </c>
      <c r="V29" s="859">
        <f t="shared" si="5"/>
        <v>19</v>
      </c>
    </row>
    <row r="30" spans="1:22" s="401" customFormat="1" ht="21.75" customHeight="1">
      <c r="A30" s="849">
        <v>8</v>
      </c>
      <c r="B30" s="858" t="s">
        <v>338</v>
      </c>
      <c r="C30" s="849">
        <v>1</v>
      </c>
      <c r="D30" s="849">
        <v>1</v>
      </c>
      <c r="E30" s="849">
        <v>1</v>
      </c>
      <c r="F30" s="849">
        <v>1</v>
      </c>
      <c r="G30" s="849">
        <v>1</v>
      </c>
      <c r="H30" s="849">
        <v>1</v>
      </c>
      <c r="I30" s="849">
        <v>1</v>
      </c>
      <c r="J30" s="849">
        <v>1</v>
      </c>
      <c r="K30" s="849">
        <v>1</v>
      </c>
      <c r="L30" s="849">
        <v>1</v>
      </c>
      <c r="M30" s="849">
        <v>1</v>
      </c>
      <c r="N30" s="849">
        <v>1</v>
      </c>
      <c r="O30" s="849">
        <v>1</v>
      </c>
      <c r="P30" s="849">
        <v>1</v>
      </c>
      <c r="Q30" s="849">
        <v>1</v>
      </c>
      <c r="R30" s="849">
        <v>1</v>
      </c>
      <c r="S30" s="849">
        <v>1</v>
      </c>
      <c r="T30" s="849">
        <v>1</v>
      </c>
      <c r="U30" s="849">
        <v>1</v>
      </c>
      <c r="V30" s="859">
        <f t="shared" si="5"/>
        <v>19</v>
      </c>
    </row>
    <row r="31" spans="1:22" s="401" customFormat="1" ht="21.75" customHeight="1">
      <c r="A31" s="849">
        <v>9</v>
      </c>
      <c r="B31" s="858" t="s">
        <v>342</v>
      </c>
      <c r="C31" s="849">
        <v>1</v>
      </c>
      <c r="D31" s="849">
        <v>1</v>
      </c>
      <c r="E31" s="849">
        <v>1</v>
      </c>
      <c r="F31" s="849">
        <v>1</v>
      </c>
      <c r="G31" s="849">
        <v>1</v>
      </c>
      <c r="H31" s="849">
        <v>1</v>
      </c>
      <c r="I31" s="849">
        <v>1</v>
      </c>
      <c r="J31" s="849">
        <v>1</v>
      </c>
      <c r="K31" s="849">
        <v>1</v>
      </c>
      <c r="L31" s="849">
        <v>1</v>
      </c>
      <c r="M31" s="849">
        <v>1</v>
      </c>
      <c r="N31" s="849">
        <v>1</v>
      </c>
      <c r="O31" s="849">
        <v>1</v>
      </c>
      <c r="P31" s="849">
        <v>1</v>
      </c>
      <c r="Q31" s="849">
        <v>1</v>
      </c>
      <c r="R31" s="849">
        <v>1</v>
      </c>
      <c r="S31" s="849">
        <v>1</v>
      </c>
      <c r="T31" s="849">
        <v>1</v>
      </c>
      <c r="U31" s="849">
        <v>1</v>
      </c>
      <c r="V31" s="859">
        <f t="shared" si="5"/>
        <v>19</v>
      </c>
    </row>
    <row r="32" spans="1:22" ht="21.75" customHeight="1">
      <c r="A32" s="860" t="s">
        <v>182</v>
      </c>
      <c r="B32" s="860" t="s">
        <v>437</v>
      </c>
      <c r="C32" s="861">
        <f>SUM(C33:C43)</f>
        <v>11</v>
      </c>
      <c r="D32" s="861">
        <f t="shared" ref="D32:U32" si="6">SUM(D33:D43)</f>
        <v>11</v>
      </c>
      <c r="E32" s="861">
        <f t="shared" si="6"/>
        <v>11</v>
      </c>
      <c r="F32" s="861">
        <f t="shared" si="6"/>
        <v>11</v>
      </c>
      <c r="G32" s="861">
        <f t="shared" si="6"/>
        <v>11</v>
      </c>
      <c r="H32" s="861">
        <f t="shared" si="6"/>
        <v>11</v>
      </c>
      <c r="I32" s="861">
        <f t="shared" si="6"/>
        <v>11</v>
      </c>
      <c r="J32" s="861">
        <f t="shared" si="6"/>
        <v>11</v>
      </c>
      <c r="K32" s="861">
        <f t="shared" si="6"/>
        <v>11</v>
      </c>
      <c r="L32" s="861">
        <f t="shared" si="6"/>
        <v>11</v>
      </c>
      <c r="M32" s="861">
        <f t="shared" si="6"/>
        <v>11</v>
      </c>
      <c r="N32" s="861">
        <f t="shared" si="6"/>
        <v>11</v>
      </c>
      <c r="O32" s="861">
        <f t="shared" si="6"/>
        <v>11</v>
      </c>
      <c r="P32" s="861">
        <f t="shared" si="6"/>
        <v>11</v>
      </c>
      <c r="Q32" s="861">
        <f>SUM(Q33:Q43)</f>
        <v>11</v>
      </c>
      <c r="R32" s="861">
        <f t="shared" si="6"/>
        <v>11</v>
      </c>
      <c r="S32" s="861">
        <f t="shared" si="6"/>
        <v>11</v>
      </c>
      <c r="T32" s="861">
        <f t="shared" si="6"/>
        <v>11</v>
      </c>
      <c r="U32" s="861">
        <f t="shared" si="6"/>
        <v>11</v>
      </c>
      <c r="V32" s="862">
        <f>SUM(C32:U32)/11</f>
        <v>19</v>
      </c>
    </row>
    <row r="33" spans="1:22" ht="21.75" customHeight="1">
      <c r="A33" s="863">
        <v>1</v>
      </c>
      <c r="B33" s="864" t="s">
        <v>352</v>
      </c>
      <c r="C33" s="838">
        <v>1</v>
      </c>
      <c r="D33" s="838">
        <v>1</v>
      </c>
      <c r="E33" s="838">
        <v>1</v>
      </c>
      <c r="F33" s="838">
        <v>1</v>
      </c>
      <c r="G33" s="838">
        <v>1</v>
      </c>
      <c r="H33" s="838">
        <v>1</v>
      </c>
      <c r="I33" s="838">
        <v>1</v>
      </c>
      <c r="J33" s="838">
        <v>1</v>
      </c>
      <c r="K33" s="838">
        <v>1</v>
      </c>
      <c r="L33" s="838">
        <v>1</v>
      </c>
      <c r="M33" s="838">
        <v>1</v>
      </c>
      <c r="N33" s="838">
        <v>1</v>
      </c>
      <c r="O33" s="838">
        <v>1</v>
      </c>
      <c r="P33" s="838">
        <v>1</v>
      </c>
      <c r="Q33" s="838">
        <v>1</v>
      </c>
      <c r="R33" s="838">
        <v>1</v>
      </c>
      <c r="S33" s="838">
        <v>1</v>
      </c>
      <c r="T33" s="838">
        <v>1</v>
      </c>
      <c r="U33" s="838">
        <v>1</v>
      </c>
      <c r="V33" s="837">
        <f>SUM(C33:U33)</f>
        <v>19</v>
      </c>
    </row>
    <row r="34" spans="1:22" ht="21.75" customHeight="1">
      <c r="A34" s="863">
        <v>2</v>
      </c>
      <c r="B34" s="864" t="s">
        <v>407</v>
      </c>
      <c r="C34" s="838">
        <v>1</v>
      </c>
      <c r="D34" s="838">
        <v>1</v>
      </c>
      <c r="E34" s="838">
        <v>1</v>
      </c>
      <c r="F34" s="838">
        <v>1</v>
      </c>
      <c r="G34" s="838">
        <v>1</v>
      </c>
      <c r="H34" s="838">
        <v>1</v>
      </c>
      <c r="I34" s="838">
        <v>1</v>
      </c>
      <c r="J34" s="838">
        <v>1</v>
      </c>
      <c r="K34" s="838">
        <v>1</v>
      </c>
      <c r="L34" s="838">
        <v>1</v>
      </c>
      <c r="M34" s="838">
        <v>1</v>
      </c>
      <c r="N34" s="838">
        <v>1</v>
      </c>
      <c r="O34" s="838">
        <v>1</v>
      </c>
      <c r="P34" s="838">
        <v>1</v>
      </c>
      <c r="Q34" s="838">
        <v>1</v>
      </c>
      <c r="R34" s="838">
        <v>1</v>
      </c>
      <c r="S34" s="838">
        <v>1</v>
      </c>
      <c r="T34" s="838">
        <v>1</v>
      </c>
      <c r="U34" s="838">
        <v>1</v>
      </c>
      <c r="V34" s="837">
        <f t="shared" ref="V34:V43" si="7">SUM(C34:U34)</f>
        <v>19</v>
      </c>
    </row>
    <row r="35" spans="1:22" ht="21.75" customHeight="1">
      <c r="A35" s="863">
        <v>3</v>
      </c>
      <c r="B35" s="864" t="s">
        <v>408</v>
      </c>
      <c r="C35" s="838">
        <v>1</v>
      </c>
      <c r="D35" s="838">
        <v>1</v>
      </c>
      <c r="E35" s="838">
        <v>1</v>
      </c>
      <c r="F35" s="838">
        <v>1</v>
      </c>
      <c r="G35" s="838">
        <v>1</v>
      </c>
      <c r="H35" s="838">
        <v>1</v>
      </c>
      <c r="I35" s="838">
        <v>1</v>
      </c>
      <c r="J35" s="838">
        <v>1</v>
      </c>
      <c r="K35" s="838">
        <v>1</v>
      </c>
      <c r="L35" s="838">
        <v>1</v>
      </c>
      <c r="M35" s="838">
        <v>1</v>
      </c>
      <c r="N35" s="838">
        <v>1</v>
      </c>
      <c r="O35" s="838">
        <v>1</v>
      </c>
      <c r="P35" s="838">
        <v>1</v>
      </c>
      <c r="Q35" s="838">
        <v>1</v>
      </c>
      <c r="R35" s="838">
        <v>1</v>
      </c>
      <c r="S35" s="838">
        <v>1</v>
      </c>
      <c r="T35" s="838">
        <v>1</v>
      </c>
      <c r="U35" s="838">
        <v>1</v>
      </c>
      <c r="V35" s="837">
        <f t="shared" si="7"/>
        <v>19</v>
      </c>
    </row>
    <row r="36" spans="1:22" ht="21.75" customHeight="1">
      <c r="A36" s="863">
        <v>4</v>
      </c>
      <c r="B36" s="864" t="s">
        <v>409</v>
      </c>
      <c r="C36" s="838">
        <v>1</v>
      </c>
      <c r="D36" s="838">
        <v>1</v>
      </c>
      <c r="E36" s="838">
        <v>1</v>
      </c>
      <c r="F36" s="838">
        <v>1</v>
      </c>
      <c r="G36" s="838">
        <v>1</v>
      </c>
      <c r="H36" s="838">
        <v>1</v>
      </c>
      <c r="I36" s="838">
        <v>1</v>
      </c>
      <c r="J36" s="838">
        <v>1</v>
      </c>
      <c r="K36" s="838">
        <v>1</v>
      </c>
      <c r="L36" s="838">
        <v>1</v>
      </c>
      <c r="M36" s="838">
        <v>1</v>
      </c>
      <c r="N36" s="838">
        <v>1</v>
      </c>
      <c r="O36" s="838">
        <v>1</v>
      </c>
      <c r="P36" s="838">
        <v>1</v>
      </c>
      <c r="Q36" s="838">
        <v>1</v>
      </c>
      <c r="R36" s="838">
        <v>1</v>
      </c>
      <c r="S36" s="838">
        <v>1</v>
      </c>
      <c r="T36" s="838">
        <v>1</v>
      </c>
      <c r="U36" s="838">
        <v>1</v>
      </c>
      <c r="V36" s="837">
        <f t="shared" si="7"/>
        <v>19</v>
      </c>
    </row>
    <row r="37" spans="1:22" ht="21.75" customHeight="1">
      <c r="A37" s="863">
        <v>5</v>
      </c>
      <c r="B37" s="864" t="s">
        <v>410</v>
      </c>
      <c r="C37" s="838">
        <v>1</v>
      </c>
      <c r="D37" s="838">
        <v>1</v>
      </c>
      <c r="E37" s="838">
        <v>1</v>
      </c>
      <c r="F37" s="838">
        <v>1</v>
      </c>
      <c r="G37" s="838">
        <v>1</v>
      </c>
      <c r="H37" s="838">
        <v>1</v>
      </c>
      <c r="I37" s="838">
        <v>1</v>
      </c>
      <c r="J37" s="838">
        <v>1</v>
      </c>
      <c r="K37" s="838">
        <v>1</v>
      </c>
      <c r="L37" s="838">
        <v>1</v>
      </c>
      <c r="M37" s="838">
        <v>1</v>
      </c>
      <c r="N37" s="838">
        <v>1</v>
      </c>
      <c r="O37" s="838">
        <v>1</v>
      </c>
      <c r="P37" s="838">
        <v>1</v>
      </c>
      <c r="Q37" s="838">
        <v>1</v>
      </c>
      <c r="R37" s="838">
        <v>1</v>
      </c>
      <c r="S37" s="838">
        <v>1</v>
      </c>
      <c r="T37" s="838">
        <v>1</v>
      </c>
      <c r="U37" s="838">
        <v>1</v>
      </c>
      <c r="V37" s="837">
        <f t="shared" si="7"/>
        <v>19</v>
      </c>
    </row>
    <row r="38" spans="1:22" ht="21.75" customHeight="1">
      <c r="A38" s="863">
        <v>6</v>
      </c>
      <c r="B38" s="864" t="s">
        <v>411</v>
      </c>
      <c r="C38" s="838">
        <v>1</v>
      </c>
      <c r="D38" s="838">
        <v>1</v>
      </c>
      <c r="E38" s="838">
        <v>1</v>
      </c>
      <c r="F38" s="838">
        <v>1</v>
      </c>
      <c r="G38" s="838">
        <v>1</v>
      </c>
      <c r="H38" s="838">
        <v>1</v>
      </c>
      <c r="I38" s="838">
        <v>1</v>
      </c>
      <c r="J38" s="838">
        <v>1</v>
      </c>
      <c r="K38" s="838">
        <v>1</v>
      </c>
      <c r="L38" s="838">
        <v>1</v>
      </c>
      <c r="M38" s="838">
        <v>1</v>
      </c>
      <c r="N38" s="838">
        <v>1</v>
      </c>
      <c r="O38" s="838">
        <v>1</v>
      </c>
      <c r="P38" s="838">
        <v>1</v>
      </c>
      <c r="Q38" s="838">
        <v>1</v>
      </c>
      <c r="R38" s="838">
        <v>1</v>
      </c>
      <c r="S38" s="838">
        <v>1</v>
      </c>
      <c r="T38" s="838">
        <v>1</v>
      </c>
      <c r="U38" s="838">
        <v>1</v>
      </c>
      <c r="V38" s="837">
        <f t="shared" si="7"/>
        <v>19</v>
      </c>
    </row>
    <row r="39" spans="1:22" ht="21.75" customHeight="1">
      <c r="A39" s="863">
        <v>7</v>
      </c>
      <c r="B39" s="864" t="s">
        <v>412</v>
      </c>
      <c r="C39" s="838">
        <v>1</v>
      </c>
      <c r="D39" s="838">
        <v>1</v>
      </c>
      <c r="E39" s="838">
        <v>1</v>
      </c>
      <c r="F39" s="838">
        <v>1</v>
      </c>
      <c r="G39" s="838">
        <v>1</v>
      </c>
      <c r="H39" s="838">
        <v>1</v>
      </c>
      <c r="I39" s="838">
        <v>1</v>
      </c>
      <c r="J39" s="838">
        <v>1</v>
      </c>
      <c r="K39" s="838">
        <v>1</v>
      </c>
      <c r="L39" s="838">
        <v>1</v>
      </c>
      <c r="M39" s="838">
        <v>1</v>
      </c>
      <c r="N39" s="838">
        <v>1</v>
      </c>
      <c r="O39" s="838">
        <v>1</v>
      </c>
      <c r="P39" s="838">
        <v>1</v>
      </c>
      <c r="Q39" s="838">
        <v>1</v>
      </c>
      <c r="R39" s="838">
        <v>1</v>
      </c>
      <c r="S39" s="838">
        <v>1</v>
      </c>
      <c r="T39" s="838">
        <v>1</v>
      </c>
      <c r="U39" s="838">
        <v>1</v>
      </c>
      <c r="V39" s="837">
        <f t="shared" si="7"/>
        <v>19</v>
      </c>
    </row>
    <row r="40" spans="1:22" ht="21.75" customHeight="1">
      <c r="A40" s="863">
        <v>8</v>
      </c>
      <c r="B40" s="864" t="s">
        <v>413</v>
      </c>
      <c r="C40" s="838">
        <v>1</v>
      </c>
      <c r="D40" s="838">
        <v>1</v>
      </c>
      <c r="E40" s="838">
        <v>1</v>
      </c>
      <c r="F40" s="838">
        <v>1</v>
      </c>
      <c r="G40" s="838">
        <v>1</v>
      </c>
      <c r="H40" s="838">
        <v>1</v>
      </c>
      <c r="I40" s="838">
        <v>1</v>
      </c>
      <c r="J40" s="838">
        <v>1</v>
      </c>
      <c r="K40" s="838">
        <v>1</v>
      </c>
      <c r="L40" s="838">
        <v>1</v>
      </c>
      <c r="M40" s="838">
        <v>1</v>
      </c>
      <c r="N40" s="838">
        <v>1</v>
      </c>
      <c r="O40" s="838">
        <v>1</v>
      </c>
      <c r="P40" s="838">
        <v>1</v>
      </c>
      <c r="Q40" s="838">
        <v>1</v>
      </c>
      <c r="R40" s="838">
        <v>1</v>
      </c>
      <c r="S40" s="838">
        <v>1</v>
      </c>
      <c r="T40" s="838">
        <v>1</v>
      </c>
      <c r="U40" s="838">
        <v>1</v>
      </c>
      <c r="V40" s="837">
        <f t="shared" si="7"/>
        <v>19</v>
      </c>
    </row>
    <row r="41" spans="1:22" ht="21.75" customHeight="1">
      <c r="A41" s="863">
        <v>9</v>
      </c>
      <c r="B41" s="864" t="s">
        <v>414</v>
      </c>
      <c r="C41" s="838">
        <v>1</v>
      </c>
      <c r="D41" s="838">
        <v>1</v>
      </c>
      <c r="E41" s="838">
        <v>1</v>
      </c>
      <c r="F41" s="838">
        <v>1</v>
      </c>
      <c r="G41" s="838">
        <v>1</v>
      </c>
      <c r="H41" s="838">
        <v>1</v>
      </c>
      <c r="I41" s="838">
        <v>1</v>
      </c>
      <c r="J41" s="838">
        <v>1</v>
      </c>
      <c r="K41" s="838">
        <v>1</v>
      </c>
      <c r="L41" s="838">
        <v>1</v>
      </c>
      <c r="M41" s="838">
        <v>1</v>
      </c>
      <c r="N41" s="838">
        <v>1</v>
      </c>
      <c r="O41" s="838">
        <v>1</v>
      </c>
      <c r="P41" s="838">
        <v>1</v>
      </c>
      <c r="Q41" s="838">
        <v>1</v>
      </c>
      <c r="R41" s="838">
        <v>1</v>
      </c>
      <c r="S41" s="838">
        <v>1</v>
      </c>
      <c r="T41" s="838">
        <v>1</v>
      </c>
      <c r="U41" s="838">
        <v>1</v>
      </c>
      <c r="V41" s="837">
        <f t="shared" si="7"/>
        <v>19</v>
      </c>
    </row>
    <row r="42" spans="1:22" ht="21.75" customHeight="1">
      <c r="A42" s="863">
        <v>10</v>
      </c>
      <c r="B42" s="864" t="s">
        <v>415</v>
      </c>
      <c r="C42" s="838">
        <v>1</v>
      </c>
      <c r="D42" s="838">
        <v>1</v>
      </c>
      <c r="E42" s="838">
        <v>1</v>
      </c>
      <c r="F42" s="838">
        <v>1</v>
      </c>
      <c r="G42" s="838">
        <v>1</v>
      </c>
      <c r="H42" s="838">
        <v>1</v>
      </c>
      <c r="I42" s="838">
        <v>1</v>
      </c>
      <c r="J42" s="838">
        <v>1</v>
      </c>
      <c r="K42" s="838">
        <v>1</v>
      </c>
      <c r="L42" s="838">
        <v>1</v>
      </c>
      <c r="M42" s="838">
        <v>1</v>
      </c>
      <c r="N42" s="838">
        <v>1</v>
      </c>
      <c r="O42" s="838">
        <v>1</v>
      </c>
      <c r="P42" s="838">
        <v>1</v>
      </c>
      <c r="Q42" s="838">
        <v>1</v>
      </c>
      <c r="R42" s="838">
        <v>1</v>
      </c>
      <c r="S42" s="838">
        <v>1</v>
      </c>
      <c r="T42" s="838">
        <v>1</v>
      </c>
      <c r="U42" s="838">
        <v>1</v>
      </c>
      <c r="V42" s="837">
        <f t="shared" si="7"/>
        <v>19</v>
      </c>
    </row>
    <row r="43" spans="1:22" ht="21.75" customHeight="1">
      <c r="A43" s="863">
        <v>11</v>
      </c>
      <c r="B43" s="864" t="s">
        <v>416</v>
      </c>
      <c r="C43" s="838">
        <v>1</v>
      </c>
      <c r="D43" s="838">
        <v>1</v>
      </c>
      <c r="E43" s="838">
        <v>1</v>
      </c>
      <c r="F43" s="838">
        <v>1</v>
      </c>
      <c r="G43" s="838">
        <v>1</v>
      </c>
      <c r="H43" s="838">
        <v>1</v>
      </c>
      <c r="I43" s="838">
        <v>1</v>
      </c>
      <c r="J43" s="838">
        <v>1</v>
      </c>
      <c r="K43" s="838">
        <v>1</v>
      </c>
      <c r="L43" s="838">
        <v>1</v>
      </c>
      <c r="M43" s="838">
        <v>1</v>
      </c>
      <c r="N43" s="838">
        <v>1</v>
      </c>
      <c r="O43" s="838">
        <v>1</v>
      </c>
      <c r="P43" s="838">
        <v>1</v>
      </c>
      <c r="Q43" s="838">
        <v>1</v>
      </c>
      <c r="R43" s="838">
        <v>1</v>
      </c>
      <c r="S43" s="838">
        <v>1</v>
      </c>
      <c r="T43" s="838">
        <v>1</v>
      </c>
      <c r="U43" s="838">
        <v>1</v>
      </c>
      <c r="V43" s="837">
        <f t="shared" si="7"/>
        <v>19</v>
      </c>
    </row>
    <row r="44" spans="1:22" ht="21.75" customHeight="1">
      <c r="A44" s="847" t="s">
        <v>357</v>
      </c>
      <c r="B44" s="848" t="s">
        <v>459</v>
      </c>
      <c r="C44" s="837">
        <f>SUM(C45:C60)</f>
        <v>16</v>
      </c>
      <c r="D44" s="837">
        <f t="shared" ref="D44:U44" si="8">SUM(D45:D60)</f>
        <v>16</v>
      </c>
      <c r="E44" s="837">
        <f t="shared" si="8"/>
        <v>16</v>
      </c>
      <c r="F44" s="837">
        <f t="shared" si="8"/>
        <v>16</v>
      </c>
      <c r="G44" s="837">
        <f t="shared" si="8"/>
        <v>8</v>
      </c>
      <c r="H44" s="837">
        <f t="shared" si="8"/>
        <v>8</v>
      </c>
      <c r="I44" s="837">
        <f t="shared" si="8"/>
        <v>16</v>
      </c>
      <c r="J44" s="837">
        <f t="shared" si="8"/>
        <v>16</v>
      </c>
      <c r="K44" s="837">
        <f t="shared" si="8"/>
        <v>8</v>
      </c>
      <c r="L44" s="837">
        <f t="shared" si="8"/>
        <v>4</v>
      </c>
      <c r="M44" s="837">
        <f t="shared" si="8"/>
        <v>4</v>
      </c>
      <c r="N44" s="837">
        <f t="shared" si="8"/>
        <v>15</v>
      </c>
      <c r="O44" s="837">
        <f t="shared" si="8"/>
        <v>5</v>
      </c>
      <c r="P44" s="837">
        <f t="shared" si="8"/>
        <v>16</v>
      </c>
      <c r="Q44" s="837">
        <f t="shared" si="8"/>
        <v>12</v>
      </c>
      <c r="R44" s="837">
        <f t="shared" si="8"/>
        <v>10</v>
      </c>
      <c r="S44" s="837">
        <f t="shared" si="8"/>
        <v>4</v>
      </c>
      <c r="T44" s="837">
        <f t="shared" si="8"/>
        <v>11</v>
      </c>
      <c r="U44" s="837">
        <f t="shared" si="8"/>
        <v>16</v>
      </c>
      <c r="V44" s="862">
        <f>SUM(C44:U44)/16</f>
        <v>13.5625</v>
      </c>
    </row>
    <row r="45" spans="1:22" ht="21.75" customHeight="1">
      <c r="A45" s="865">
        <v>1</v>
      </c>
      <c r="B45" s="850" t="s">
        <v>375</v>
      </c>
      <c r="C45" s="866">
        <v>1</v>
      </c>
      <c r="D45" s="866">
        <v>1</v>
      </c>
      <c r="E45" s="866">
        <v>1</v>
      </c>
      <c r="F45" s="866">
        <v>1</v>
      </c>
      <c r="G45" s="866">
        <v>1</v>
      </c>
      <c r="H45" s="866">
        <v>1</v>
      </c>
      <c r="I45" s="866">
        <v>1</v>
      </c>
      <c r="J45" s="866">
        <v>1</v>
      </c>
      <c r="K45" s="866">
        <v>1</v>
      </c>
      <c r="L45" s="866">
        <v>1</v>
      </c>
      <c r="M45" s="866">
        <v>1</v>
      </c>
      <c r="N45" s="866">
        <v>1</v>
      </c>
      <c r="O45" s="866">
        <v>1</v>
      </c>
      <c r="P45" s="866">
        <v>1</v>
      </c>
      <c r="Q45" s="866">
        <v>1</v>
      </c>
      <c r="R45" s="866">
        <v>1</v>
      </c>
      <c r="S45" s="866">
        <v>1</v>
      </c>
      <c r="T45" s="866">
        <v>1</v>
      </c>
      <c r="U45" s="866">
        <v>1</v>
      </c>
      <c r="V45" s="837">
        <f>SUM(C45:U45)</f>
        <v>19</v>
      </c>
    </row>
    <row r="46" spans="1:22" ht="21.75" customHeight="1">
      <c r="A46" s="865">
        <v>2</v>
      </c>
      <c r="B46" s="850" t="s">
        <v>376</v>
      </c>
      <c r="C46" s="866">
        <v>1</v>
      </c>
      <c r="D46" s="866">
        <v>1</v>
      </c>
      <c r="E46" s="866">
        <v>1</v>
      </c>
      <c r="F46" s="866">
        <v>1</v>
      </c>
      <c r="G46" s="866">
        <v>1</v>
      </c>
      <c r="H46" s="866">
        <v>1</v>
      </c>
      <c r="I46" s="866">
        <v>1</v>
      </c>
      <c r="J46" s="866">
        <v>1</v>
      </c>
      <c r="K46" s="866">
        <v>1</v>
      </c>
      <c r="L46" s="866">
        <v>1</v>
      </c>
      <c r="M46" s="866">
        <v>1</v>
      </c>
      <c r="N46" s="866">
        <v>1</v>
      </c>
      <c r="O46" s="866">
        <v>1</v>
      </c>
      <c r="P46" s="866">
        <v>1</v>
      </c>
      <c r="Q46" s="866">
        <v>1</v>
      </c>
      <c r="R46" s="866">
        <v>1</v>
      </c>
      <c r="S46" s="866">
        <v>1</v>
      </c>
      <c r="T46" s="866">
        <v>1</v>
      </c>
      <c r="U46" s="866">
        <v>1</v>
      </c>
      <c r="V46" s="837">
        <f t="shared" ref="V46:V60" si="9">SUM(C46:U46)</f>
        <v>19</v>
      </c>
    </row>
    <row r="47" spans="1:22" ht="21.75" customHeight="1">
      <c r="A47" s="865">
        <v>3</v>
      </c>
      <c r="B47" s="761" t="s">
        <v>377</v>
      </c>
      <c r="C47" s="866">
        <v>1</v>
      </c>
      <c r="D47" s="866">
        <v>1</v>
      </c>
      <c r="E47" s="866">
        <v>1</v>
      </c>
      <c r="F47" s="866">
        <v>1</v>
      </c>
      <c r="G47" s="866">
        <v>1</v>
      </c>
      <c r="H47" s="866">
        <v>1</v>
      </c>
      <c r="I47" s="866">
        <v>1</v>
      </c>
      <c r="J47" s="866">
        <v>1</v>
      </c>
      <c r="K47" s="866">
        <v>1</v>
      </c>
      <c r="L47" s="866">
        <v>1</v>
      </c>
      <c r="M47" s="866">
        <v>1</v>
      </c>
      <c r="N47" s="866">
        <v>1</v>
      </c>
      <c r="O47" s="866">
        <v>1</v>
      </c>
      <c r="P47" s="866">
        <v>1</v>
      </c>
      <c r="Q47" s="866">
        <v>1</v>
      </c>
      <c r="R47" s="866">
        <v>1</v>
      </c>
      <c r="S47" s="866">
        <v>1</v>
      </c>
      <c r="T47" s="866">
        <v>1</v>
      </c>
      <c r="U47" s="866">
        <v>1</v>
      </c>
      <c r="V47" s="837">
        <f t="shared" si="9"/>
        <v>19</v>
      </c>
    </row>
    <row r="48" spans="1:22" ht="21.75" customHeight="1">
      <c r="A48" s="865">
        <v>4</v>
      </c>
      <c r="B48" s="761" t="s">
        <v>378</v>
      </c>
      <c r="C48" s="866">
        <v>1</v>
      </c>
      <c r="D48" s="866">
        <v>1</v>
      </c>
      <c r="E48" s="866">
        <v>1</v>
      </c>
      <c r="F48" s="866">
        <v>1</v>
      </c>
      <c r="G48" s="866">
        <v>1</v>
      </c>
      <c r="H48" s="866">
        <v>1</v>
      </c>
      <c r="I48" s="866">
        <v>1</v>
      </c>
      <c r="J48" s="866">
        <v>1</v>
      </c>
      <c r="K48" s="866">
        <v>1</v>
      </c>
      <c r="L48" s="866">
        <v>1</v>
      </c>
      <c r="M48" s="866">
        <v>1</v>
      </c>
      <c r="N48" s="866">
        <v>1</v>
      </c>
      <c r="O48" s="866">
        <v>1</v>
      </c>
      <c r="P48" s="866">
        <v>1</v>
      </c>
      <c r="Q48" s="866">
        <v>1</v>
      </c>
      <c r="R48" s="866">
        <v>1</v>
      </c>
      <c r="S48" s="866">
        <v>1</v>
      </c>
      <c r="T48" s="866">
        <v>1</v>
      </c>
      <c r="U48" s="866">
        <v>1</v>
      </c>
      <c r="V48" s="837">
        <f t="shared" si="9"/>
        <v>19</v>
      </c>
    </row>
    <row r="49" spans="1:22" ht="21.75" customHeight="1">
      <c r="A49" s="865">
        <v>5</v>
      </c>
      <c r="B49" s="850" t="s">
        <v>379</v>
      </c>
      <c r="C49" s="866">
        <v>1</v>
      </c>
      <c r="D49" s="866">
        <v>1</v>
      </c>
      <c r="E49" s="866">
        <v>1</v>
      </c>
      <c r="F49" s="866">
        <v>1</v>
      </c>
      <c r="G49" s="866">
        <v>1</v>
      </c>
      <c r="H49" s="866">
        <v>1</v>
      </c>
      <c r="I49" s="866">
        <v>1</v>
      </c>
      <c r="J49" s="866">
        <v>1</v>
      </c>
      <c r="K49" s="866">
        <v>1</v>
      </c>
      <c r="L49" s="866">
        <v>0</v>
      </c>
      <c r="M49" s="866">
        <v>0</v>
      </c>
      <c r="N49" s="866">
        <v>1</v>
      </c>
      <c r="O49" s="866">
        <v>0</v>
      </c>
      <c r="P49" s="866">
        <v>1</v>
      </c>
      <c r="Q49" s="866">
        <v>1</v>
      </c>
      <c r="R49" s="866">
        <v>1</v>
      </c>
      <c r="S49" s="866">
        <v>0</v>
      </c>
      <c r="T49" s="866">
        <v>1</v>
      </c>
      <c r="U49" s="866">
        <v>1</v>
      </c>
      <c r="V49" s="837">
        <f t="shared" si="9"/>
        <v>15</v>
      </c>
    </row>
    <row r="50" spans="1:22" ht="21.75" customHeight="1">
      <c r="A50" s="865">
        <v>6</v>
      </c>
      <c r="B50" s="761" t="s">
        <v>380</v>
      </c>
      <c r="C50" s="866">
        <v>1</v>
      </c>
      <c r="D50" s="866">
        <v>1</v>
      </c>
      <c r="E50" s="866">
        <v>1</v>
      </c>
      <c r="F50" s="866">
        <v>1</v>
      </c>
      <c r="G50" s="866">
        <v>1</v>
      </c>
      <c r="H50" s="866">
        <v>1</v>
      </c>
      <c r="I50" s="866">
        <v>1</v>
      </c>
      <c r="J50" s="866">
        <v>1</v>
      </c>
      <c r="K50" s="866">
        <v>1</v>
      </c>
      <c r="L50" s="866">
        <v>0</v>
      </c>
      <c r="M50" s="866">
        <v>0</v>
      </c>
      <c r="N50" s="866">
        <v>1</v>
      </c>
      <c r="O50" s="866">
        <v>0</v>
      </c>
      <c r="P50" s="866">
        <v>1</v>
      </c>
      <c r="Q50" s="866">
        <v>1</v>
      </c>
      <c r="R50" s="866">
        <v>1</v>
      </c>
      <c r="S50" s="866">
        <v>0</v>
      </c>
      <c r="T50" s="866">
        <v>1</v>
      </c>
      <c r="U50" s="866">
        <v>1</v>
      </c>
      <c r="V50" s="837">
        <f t="shared" si="9"/>
        <v>15</v>
      </c>
    </row>
    <row r="51" spans="1:22" ht="21.75" customHeight="1">
      <c r="A51" s="865">
        <v>7</v>
      </c>
      <c r="B51" s="761" t="s">
        <v>381</v>
      </c>
      <c r="C51" s="866">
        <v>1</v>
      </c>
      <c r="D51" s="866">
        <v>1</v>
      </c>
      <c r="E51" s="866">
        <v>1</v>
      </c>
      <c r="F51" s="866">
        <v>1</v>
      </c>
      <c r="G51" s="866">
        <v>1</v>
      </c>
      <c r="H51" s="866">
        <v>1</v>
      </c>
      <c r="I51" s="866">
        <v>1</v>
      </c>
      <c r="J51" s="866">
        <v>1</v>
      </c>
      <c r="K51" s="866">
        <v>0</v>
      </c>
      <c r="L51" s="866">
        <v>0</v>
      </c>
      <c r="M51" s="866">
        <v>0</v>
      </c>
      <c r="N51" s="866">
        <v>1</v>
      </c>
      <c r="O51" s="866">
        <v>0</v>
      </c>
      <c r="P51" s="866">
        <v>1</v>
      </c>
      <c r="Q51" s="866">
        <v>1</v>
      </c>
      <c r="R51" s="866">
        <v>1</v>
      </c>
      <c r="S51" s="866">
        <v>0</v>
      </c>
      <c r="T51" s="866">
        <v>1</v>
      </c>
      <c r="U51" s="866">
        <v>1</v>
      </c>
      <c r="V51" s="837">
        <f t="shared" si="9"/>
        <v>14</v>
      </c>
    </row>
    <row r="52" spans="1:22" ht="21.75" customHeight="1">
      <c r="A52" s="865">
        <v>8</v>
      </c>
      <c r="B52" s="761" t="s">
        <v>382</v>
      </c>
      <c r="C52" s="866">
        <v>1</v>
      </c>
      <c r="D52" s="866">
        <v>1</v>
      </c>
      <c r="E52" s="866">
        <v>1</v>
      </c>
      <c r="F52" s="866">
        <v>1</v>
      </c>
      <c r="G52" s="866">
        <v>0</v>
      </c>
      <c r="H52" s="866">
        <v>0</v>
      </c>
      <c r="I52" s="866">
        <v>1</v>
      </c>
      <c r="J52" s="866">
        <v>1</v>
      </c>
      <c r="K52" s="866">
        <v>0</v>
      </c>
      <c r="L52" s="866">
        <v>0</v>
      </c>
      <c r="M52" s="866">
        <v>0</v>
      </c>
      <c r="N52" s="866">
        <v>1</v>
      </c>
      <c r="O52" s="866">
        <v>0</v>
      </c>
      <c r="P52" s="866">
        <v>1</v>
      </c>
      <c r="Q52" s="866">
        <v>0</v>
      </c>
      <c r="R52" s="866">
        <v>0</v>
      </c>
      <c r="S52" s="866">
        <v>0</v>
      </c>
      <c r="T52" s="866">
        <v>1</v>
      </c>
      <c r="U52" s="866">
        <v>1</v>
      </c>
      <c r="V52" s="837">
        <f t="shared" si="9"/>
        <v>10</v>
      </c>
    </row>
    <row r="53" spans="1:22" ht="21.75" customHeight="1">
      <c r="A53" s="865">
        <v>9</v>
      </c>
      <c r="B53" s="761" t="s">
        <v>383</v>
      </c>
      <c r="C53" s="866">
        <v>1</v>
      </c>
      <c r="D53" s="866">
        <v>1</v>
      </c>
      <c r="E53" s="866">
        <v>1</v>
      </c>
      <c r="F53" s="866">
        <v>1</v>
      </c>
      <c r="G53" s="866">
        <v>0</v>
      </c>
      <c r="H53" s="866">
        <v>0</v>
      </c>
      <c r="I53" s="866">
        <v>1</v>
      </c>
      <c r="J53" s="866">
        <v>1</v>
      </c>
      <c r="K53" s="866">
        <v>0</v>
      </c>
      <c r="L53" s="866">
        <v>0</v>
      </c>
      <c r="M53" s="866">
        <v>0</v>
      </c>
      <c r="N53" s="866">
        <v>1</v>
      </c>
      <c r="O53" s="866">
        <v>0</v>
      </c>
      <c r="P53" s="866">
        <v>1</v>
      </c>
      <c r="Q53" s="866">
        <v>1</v>
      </c>
      <c r="R53" s="866">
        <v>0</v>
      </c>
      <c r="S53" s="866">
        <v>0</v>
      </c>
      <c r="T53" s="866">
        <v>1</v>
      </c>
      <c r="U53" s="866">
        <v>1</v>
      </c>
      <c r="V53" s="837">
        <f t="shared" si="9"/>
        <v>11</v>
      </c>
    </row>
    <row r="54" spans="1:22" ht="21.75" customHeight="1">
      <c r="A54" s="865">
        <v>10</v>
      </c>
      <c r="B54" s="761" t="s">
        <v>353</v>
      </c>
      <c r="C54" s="866">
        <v>1</v>
      </c>
      <c r="D54" s="866">
        <v>1</v>
      </c>
      <c r="E54" s="866">
        <v>1</v>
      </c>
      <c r="F54" s="866">
        <v>1</v>
      </c>
      <c r="G54" s="866">
        <v>0</v>
      </c>
      <c r="H54" s="866">
        <v>0</v>
      </c>
      <c r="I54" s="866">
        <v>1</v>
      </c>
      <c r="J54" s="866">
        <v>1</v>
      </c>
      <c r="K54" s="866">
        <v>0</v>
      </c>
      <c r="L54" s="866">
        <v>0</v>
      </c>
      <c r="M54" s="866">
        <v>0</v>
      </c>
      <c r="N54" s="866">
        <v>1</v>
      </c>
      <c r="O54" s="866">
        <v>0</v>
      </c>
      <c r="P54" s="866">
        <v>1</v>
      </c>
      <c r="Q54" s="866">
        <v>1</v>
      </c>
      <c r="R54" s="866">
        <v>1</v>
      </c>
      <c r="S54" s="866">
        <v>0</v>
      </c>
      <c r="T54" s="866">
        <v>0</v>
      </c>
      <c r="U54" s="866">
        <v>1</v>
      </c>
      <c r="V54" s="837">
        <f t="shared" si="9"/>
        <v>11</v>
      </c>
    </row>
    <row r="55" spans="1:22" ht="21.75" customHeight="1">
      <c r="A55" s="865">
        <v>11</v>
      </c>
      <c r="B55" s="761" t="s">
        <v>384</v>
      </c>
      <c r="C55" s="866">
        <v>1</v>
      </c>
      <c r="D55" s="866">
        <v>1</v>
      </c>
      <c r="E55" s="866">
        <v>1</v>
      </c>
      <c r="F55" s="866">
        <v>1</v>
      </c>
      <c r="G55" s="866">
        <v>0</v>
      </c>
      <c r="H55" s="866">
        <v>0</v>
      </c>
      <c r="I55" s="866">
        <v>1</v>
      </c>
      <c r="J55" s="866">
        <v>1</v>
      </c>
      <c r="K55" s="866">
        <v>0</v>
      </c>
      <c r="L55" s="866">
        <v>0</v>
      </c>
      <c r="M55" s="866">
        <v>0</v>
      </c>
      <c r="N55" s="866">
        <v>1</v>
      </c>
      <c r="O55" s="866">
        <v>0</v>
      </c>
      <c r="P55" s="866">
        <v>1</v>
      </c>
      <c r="Q55" s="866">
        <v>1</v>
      </c>
      <c r="R55" s="866">
        <v>0</v>
      </c>
      <c r="S55" s="866">
        <v>0</v>
      </c>
      <c r="T55" s="866">
        <v>0</v>
      </c>
      <c r="U55" s="866">
        <v>1</v>
      </c>
      <c r="V55" s="837">
        <f t="shared" si="9"/>
        <v>10</v>
      </c>
    </row>
    <row r="56" spans="1:22" ht="21.75" customHeight="1">
      <c r="A56" s="865">
        <v>12</v>
      </c>
      <c r="B56" s="761" t="s">
        <v>385</v>
      </c>
      <c r="C56" s="866">
        <v>1</v>
      </c>
      <c r="D56" s="866">
        <v>1</v>
      </c>
      <c r="E56" s="866">
        <v>1</v>
      </c>
      <c r="F56" s="866">
        <v>1</v>
      </c>
      <c r="G56" s="866">
        <v>0</v>
      </c>
      <c r="H56" s="866">
        <v>0</v>
      </c>
      <c r="I56" s="866">
        <v>1</v>
      </c>
      <c r="J56" s="866">
        <v>1</v>
      </c>
      <c r="K56" s="866">
        <v>0</v>
      </c>
      <c r="L56" s="866">
        <v>0</v>
      </c>
      <c r="M56" s="866">
        <v>0</v>
      </c>
      <c r="N56" s="866">
        <v>1</v>
      </c>
      <c r="O56" s="866">
        <v>1</v>
      </c>
      <c r="P56" s="866">
        <v>1</v>
      </c>
      <c r="Q56" s="866">
        <v>0</v>
      </c>
      <c r="R56" s="866">
        <v>1</v>
      </c>
      <c r="S56" s="866">
        <v>0</v>
      </c>
      <c r="T56" s="866">
        <v>1</v>
      </c>
      <c r="U56" s="866">
        <v>1</v>
      </c>
      <c r="V56" s="837">
        <f t="shared" si="9"/>
        <v>12</v>
      </c>
    </row>
    <row r="57" spans="1:22" ht="21.75" customHeight="1">
      <c r="A57" s="865">
        <v>13</v>
      </c>
      <c r="B57" s="761" t="s">
        <v>386</v>
      </c>
      <c r="C57" s="866">
        <v>1</v>
      </c>
      <c r="D57" s="866">
        <v>1</v>
      </c>
      <c r="E57" s="866">
        <v>1</v>
      </c>
      <c r="F57" s="866">
        <v>1</v>
      </c>
      <c r="G57" s="866">
        <v>0</v>
      </c>
      <c r="H57" s="866">
        <v>0</v>
      </c>
      <c r="I57" s="866">
        <v>1</v>
      </c>
      <c r="J57" s="866">
        <v>1</v>
      </c>
      <c r="K57" s="866">
        <v>0</v>
      </c>
      <c r="L57" s="866">
        <v>0</v>
      </c>
      <c r="M57" s="866">
        <v>0</v>
      </c>
      <c r="N57" s="866">
        <v>1</v>
      </c>
      <c r="O57" s="866">
        <v>0</v>
      </c>
      <c r="P57" s="866">
        <v>1</v>
      </c>
      <c r="Q57" s="866">
        <v>1</v>
      </c>
      <c r="R57" s="866">
        <v>0</v>
      </c>
      <c r="S57" s="866">
        <v>0</v>
      </c>
      <c r="T57" s="866">
        <v>0</v>
      </c>
      <c r="U57" s="866">
        <v>1</v>
      </c>
      <c r="V57" s="837">
        <f t="shared" si="9"/>
        <v>10</v>
      </c>
    </row>
    <row r="58" spans="1:22" ht="21.75" customHeight="1">
      <c r="A58" s="865">
        <v>14</v>
      </c>
      <c r="B58" s="761" t="s">
        <v>387</v>
      </c>
      <c r="C58" s="866">
        <v>1</v>
      </c>
      <c r="D58" s="866">
        <v>1</v>
      </c>
      <c r="E58" s="866">
        <v>1</v>
      </c>
      <c r="F58" s="866">
        <v>1</v>
      </c>
      <c r="G58" s="866">
        <v>0</v>
      </c>
      <c r="H58" s="866">
        <v>0</v>
      </c>
      <c r="I58" s="866">
        <v>1</v>
      </c>
      <c r="J58" s="866">
        <v>1</v>
      </c>
      <c r="K58" s="866">
        <v>1</v>
      </c>
      <c r="L58" s="866">
        <v>0</v>
      </c>
      <c r="M58" s="866">
        <v>0</v>
      </c>
      <c r="N58" s="866">
        <v>1</v>
      </c>
      <c r="O58" s="866">
        <v>0</v>
      </c>
      <c r="P58" s="866">
        <v>1</v>
      </c>
      <c r="Q58" s="866">
        <v>0</v>
      </c>
      <c r="R58" s="866">
        <v>0</v>
      </c>
      <c r="S58" s="866">
        <v>0</v>
      </c>
      <c r="T58" s="866">
        <v>0</v>
      </c>
      <c r="U58" s="866">
        <v>1</v>
      </c>
      <c r="V58" s="837">
        <f t="shared" si="9"/>
        <v>10</v>
      </c>
    </row>
    <row r="59" spans="1:22" ht="21.75" customHeight="1">
      <c r="A59" s="865">
        <v>15</v>
      </c>
      <c r="B59" s="761" t="s">
        <v>388</v>
      </c>
      <c r="C59" s="866">
        <v>1</v>
      </c>
      <c r="D59" s="866">
        <v>1</v>
      </c>
      <c r="E59" s="866">
        <v>1</v>
      </c>
      <c r="F59" s="866">
        <v>1</v>
      </c>
      <c r="G59" s="866">
        <v>1</v>
      </c>
      <c r="H59" s="866">
        <v>0</v>
      </c>
      <c r="I59" s="866">
        <v>1</v>
      </c>
      <c r="J59" s="866">
        <v>1</v>
      </c>
      <c r="K59" s="866">
        <v>0</v>
      </c>
      <c r="L59" s="866">
        <v>0</v>
      </c>
      <c r="M59" s="866">
        <v>0</v>
      </c>
      <c r="N59" s="866">
        <v>1</v>
      </c>
      <c r="O59" s="866">
        <v>0</v>
      </c>
      <c r="P59" s="866">
        <v>1</v>
      </c>
      <c r="Q59" s="866">
        <v>1</v>
      </c>
      <c r="R59" s="866">
        <v>1</v>
      </c>
      <c r="S59" s="866">
        <v>0</v>
      </c>
      <c r="T59" s="866">
        <v>1</v>
      </c>
      <c r="U59" s="866">
        <v>1</v>
      </c>
      <c r="V59" s="837">
        <f t="shared" si="9"/>
        <v>13</v>
      </c>
    </row>
    <row r="60" spans="1:22" ht="21.75" customHeight="1">
      <c r="A60" s="865">
        <v>16</v>
      </c>
      <c r="B60" s="761" t="s">
        <v>389</v>
      </c>
      <c r="C60" s="866">
        <v>1</v>
      </c>
      <c r="D60" s="866">
        <v>1</v>
      </c>
      <c r="E60" s="866">
        <v>1</v>
      </c>
      <c r="F60" s="866">
        <v>1</v>
      </c>
      <c r="G60" s="866">
        <v>0</v>
      </c>
      <c r="H60" s="866">
        <v>1</v>
      </c>
      <c r="I60" s="866">
        <v>1</v>
      </c>
      <c r="J60" s="866">
        <v>1</v>
      </c>
      <c r="K60" s="866">
        <v>1</v>
      </c>
      <c r="L60" s="866">
        <v>0</v>
      </c>
      <c r="M60" s="866">
        <v>0</v>
      </c>
      <c r="N60" s="866">
        <v>0</v>
      </c>
      <c r="O60" s="866">
        <v>0</v>
      </c>
      <c r="P60" s="866">
        <v>1</v>
      </c>
      <c r="Q60" s="866">
        <v>0</v>
      </c>
      <c r="R60" s="866">
        <v>0</v>
      </c>
      <c r="S60" s="866">
        <v>0</v>
      </c>
      <c r="T60" s="866">
        <v>0</v>
      </c>
      <c r="U60" s="866">
        <v>1</v>
      </c>
      <c r="V60" s="837">
        <f t="shared" si="9"/>
        <v>10</v>
      </c>
    </row>
    <row r="61" spans="1:22" s="401" customFormat="1" ht="21.75" customHeight="1">
      <c r="A61" s="867" t="s">
        <v>358</v>
      </c>
      <c r="B61" s="867" t="s">
        <v>462</v>
      </c>
      <c r="C61" s="845">
        <f>SUM(C62:C82)</f>
        <v>21</v>
      </c>
      <c r="D61" s="845">
        <f>SUM(D62:D82)</f>
        <v>12</v>
      </c>
      <c r="E61" s="845">
        <f t="shared" ref="E61:U61" si="10">SUM(E62:E82)</f>
        <v>21</v>
      </c>
      <c r="F61" s="845">
        <f t="shared" si="10"/>
        <v>21</v>
      </c>
      <c r="G61" s="845">
        <f t="shared" si="10"/>
        <v>10</v>
      </c>
      <c r="H61" s="845">
        <f t="shared" si="10"/>
        <v>15</v>
      </c>
      <c r="I61" s="845">
        <f t="shared" si="10"/>
        <v>21</v>
      </c>
      <c r="J61" s="845">
        <f t="shared" si="10"/>
        <v>21</v>
      </c>
      <c r="K61" s="845">
        <f t="shared" si="10"/>
        <v>15</v>
      </c>
      <c r="L61" s="845">
        <f>SUM(L62:L82)</f>
        <v>4</v>
      </c>
      <c r="M61" s="845">
        <f t="shared" si="10"/>
        <v>4</v>
      </c>
      <c r="N61" s="845">
        <f t="shared" si="10"/>
        <v>20</v>
      </c>
      <c r="O61" s="845">
        <f t="shared" si="10"/>
        <v>7</v>
      </c>
      <c r="P61" s="845">
        <f t="shared" si="10"/>
        <v>8</v>
      </c>
      <c r="Q61" s="845">
        <f t="shared" si="10"/>
        <v>20</v>
      </c>
      <c r="R61" s="845">
        <f t="shared" si="10"/>
        <v>21</v>
      </c>
      <c r="S61" s="845">
        <f t="shared" si="10"/>
        <v>4</v>
      </c>
      <c r="T61" s="845">
        <f t="shared" si="10"/>
        <v>19</v>
      </c>
      <c r="U61" s="845">
        <f t="shared" si="10"/>
        <v>20</v>
      </c>
      <c r="V61" s="846">
        <f>SUM(C61:U61)/21</f>
        <v>13.523809523809524</v>
      </c>
    </row>
    <row r="62" spans="1:22" s="401" customFormat="1" ht="21.75" customHeight="1">
      <c r="A62" s="840">
        <v>1</v>
      </c>
      <c r="B62" s="844" t="s">
        <v>417</v>
      </c>
      <c r="C62" s="839">
        <v>1</v>
      </c>
      <c r="D62" s="839">
        <v>1</v>
      </c>
      <c r="E62" s="839">
        <v>1</v>
      </c>
      <c r="F62" s="839">
        <v>1</v>
      </c>
      <c r="G62" s="839">
        <v>1</v>
      </c>
      <c r="H62" s="839">
        <v>1</v>
      </c>
      <c r="I62" s="839">
        <v>1</v>
      </c>
      <c r="J62" s="839">
        <v>1</v>
      </c>
      <c r="K62" s="839">
        <v>1</v>
      </c>
      <c r="L62" s="839">
        <v>1</v>
      </c>
      <c r="M62" s="839">
        <v>1</v>
      </c>
      <c r="N62" s="839">
        <v>1</v>
      </c>
      <c r="O62" s="839">
        <v>1</v>
      </c>
      <c r="P62" s="839">
        <v>1</v>
      </c>
      <c r="Q62" s="839">
        <v>1</v>
      </c>
      <c r="R62" s="839">
        <v>1</v>
      </c>
      <c r="S62" s="839">
        <v>1</v>
      </c>
      <c r="T62" s="839">
        <v>1</v>
      </c>
      <c r="U62" s="839">
        <v>1</v>
      </c>
      <c r="V62" s="845">
        <f>SUM(C62:U62)</f>
        <v>19</v>
      </c>
    </row>
    <row r="63" spans="1:22" s="401" customFormat="1" ht="21.75" customHeight="1">
      <c r="A63" s="840">
        <v>2</v>
      </c>
      <c r="B63" s="844" t="s">
        <v>354</v>
      </c>
      <c r="C63" s="839">
        <v>1</v>
      </c>
      <c r="D63" s="839">
        <v>1</v>
      </c>
      <c r="E63" s="839">
        <v>1</v>
      </c>
      <c r="F63" s="839">
        <v>1</v>
      </c>
      <c r="G63" s="839">
        <v>1</v>
      </c>
      <c r="H63" s="839">
        <v>1</v>
      </c>
      <c r="I63" s="839">
        <v>1</v>
      </c>
      <c r="J63" s="839">
        <v>1</v>
      </c>
      <c r="K63" s="839">
        <v>1</v>
      </c>
      <c r="L63" s="839">
        <v>1</v>
      </c>
      <c r="M63" s="839">
        <v>1</v>
      </c>
      <c r="N63" s="839">
        <v>1</v>
      </c>
      <c r="O63" s="839">
        <v>1</v>
      </c>
      <c r="P63" s="839">
        <v>1</v>
      </c>
      <c r="Q63" s="839">
        <v>1</v>
      </c>
      <c r="R63" s="839">
        <v>1</v>
      </c>
      <c r="S63" s="839">
        <v>1</v>
      </c>
      <c r="T63" s="839">
        <v>1</v>
      </c>
      <c r="U63" s="839">
        <v>1</v>
      </c>
      <c r="V63" s="845">
        <f t="shared" ref="V63:V82" si="11">SUM(C63:U63)</f>
        <v>19</v>
      </c>
    </row>
    <row r="64" spans="1:22" s="401" customFormat="1" ht="21.75" customHeight="1">
      <c r="A64" s="840">
        <v>3</v>
      </c>
      <c r="B64" s="844" t="s">
        <v>418</v>
      </c>
      <c r="C64" s="839">
        <v>1</v>
      </c>
      <c r="D64" s="839">
        <v>1</v>
      </c>
      <c r="E64" s="839">
        <v>1</v>
      </c>
      <c r="F64" s="839">
        <v>1</v>
      </c>
      <c r="G64" s="839">
        <v>1</v>
      </c>
      <c r="H64" s="839">
        <v>1</v>
      </c>
      <c r="I64" s="839">
        <v>1</v>
      </c>
      <c r="J64" s="839">
        <v>1</v>
      </c>
      <c r="K64" s="839">
        <v>1</v>
      </c>
      <c r="L64" s="839">
        <v>1</v>
      </c>
      <c r="M64" s="839">
        <v>1</v>
      </c>
      <c r="N64" s="839">
        <v>1</v>
      </c>
      <c r="O64" s="839">
        <v>1</v>
      </c>
      <c r="P64" s="839">
        <v>1</v>
      </c>
      <c r="Q64" s="839">
        <v>1</v>
      </c>
      <c r="R64" s="839">
        <v>1</v>
      </c>
      <c r="S64" s="839">
        <v>1</v>
      </c>
      <c r="T64" s="839">
        <v>1</v>
      </c>
      <c r="U64" s="839">
        <v>1</v>
      </c>
      <c r="V64" s="845">
        <f t="shared" si="11"/>
        <v>19</v>
      </c>
    </row>
    <row r="65" spans="1:22" s="401" customFormat="1" ht="21.75" customHeight="1">
      <c r="A65" s="840">
        <v>4</v>
      </c>
      <c r="B65" s="844" t="s">
        <v>419</v>
      </c>
      <c r="C65" s="839">
        <v>1</v>
      </c>
      <c r="D65" s="839">
        <v>1</v>
      </c>
      <c r="E65" s="839">
        <v>1</v>
      </c>
      <c r="F65" s="839">
        <v>1</v>
      </c>
      <c r="G65" s="839">
        <v>1</v>
      </c>
      <c r="H65" s="839">
        <v>1</v>
      </c>
      <c r="I65" s="839">
        <v>1</v>
      </c>
      <c r="J65" s="839">
        <v>1</v>
      </c>
      <c r="K65" s="845">
        <v>1</v>
      </c>
      <c r="L65" s="839">
        <v>0</v>
      </c>
      <c r="M65" s="839">
        <v>0</v>
      </c>
      <c r="N65" s="839">
        <v>1</v>
      </c>
      <c r="O65" s="839">
        <v>1</v>
      </c>
      <c r="P65" s="839">
        <v>0</v>
      </c>
      <c r="Q65" s="839">
        <v>1</v>
      </c>
      <c r="R65" s="839">
        <v>1</v>
      </c>
      <c r="S65" s="839">
        <v>0</v>
      </c>
      <c r="T65" s="839">
        <v>1</v>
      </c>
      <c r="U65" s="839">
        <v>1</v>
      </c>
      <c r="V65" s="845">
        <f t="shared" si="11"/>
        <v>15</v>
      </c>
    </row>
    <row r="66" spans="1:22" s="401" customFormat="1" ht="21.75" customHeight="1">
      <c r="A66" s="840">
        <v>5</v>
      </c>
      <c r="B66" s="844" t="s">
        <v>420</v>
      </c>
      <c r="C66" s="839">
        <v>1</v>
      </c>
      <c r="D66" s="845">
        <v>1</v>
      </c>
      <c r="E66" s="839">
        <v>1</v>
      </c>
      <c r="F66" s="839">
        <v>1</v>
      </c>
      <c r="G66" s="845">
        <v>1</v>
      </c>
      <c r="H66" s="839">
        <v>1</v>
      </c>
      <c r="I66" s="839">
        <v>1</v>
      </c>
      <c r="J66" s="839">
        <v>1</v>
      </c>
      <c r="K66" s="839">
        <v>1</v>
      </c>
      <c r="L66" s="839">
        <v>0</v>
      </c>
      <c r="M66" s="839">
        <v>0</v>
      </c>
      <c r="N66" s="839">
        <v>1</v>
      </c>
      <c r="O66" s="839">
        <v>1</v>
      </c>
      <c r="P66" s="839">
        <v>0</v>
      </c>
      <c r="Q66" s="845">
        <v>1</v>
      </c>
      <c r="R66" s="839">
        <v>1</v>
      </c>
      <c r="S66" s="839">
        <v>0</v>
      </c>
      <c r="T66" s="839">
        <v>1</v>
      </c>
      <c r="U66" s="839">
        <v>1</v>
      </c>
      <c r="V66" s="845">
        <f t="shared" si="11"/>
        <v>15</v>
      </c>
    </row>
    <row r="67" spans="1:22" s="401" customFormat="1" ht="21.75" customHeight="1">
      <c r="A67" s="840">
        <v>6</v>
      </c>
      <c r="B67" s="844" t="s">
        <v>421</v>
      </c>
      <c r="C67" s="839">
        <v>1</v>
      </c>
      <c r="D67" s="839">
        <v>0</v>
      </c>
      <c r="E67" s="839">
        <v>1</v>
      </c>
      <c r="F67" s="839">
        <v>1</v>
      </c>
      <c r="G67" s="839">
        <v>0</v>
      </c>
      <c r="H67" s="839">
        <v>1</v>
      </c>
      <c r="I67" s="839">
        <v>1</v>
      </c>
      <c r="J67" s="839">
        <v>1</v>
      </c>
      <c r="K67" s="845">
        <v>1</v>
      </c>
      <c r="L67" s="839">
        <v>0</v>
      </c>
      <c r="M67" s="839">
        <v>0</v>
      </c>
      <c r="N67" s="839">
        <v>1</v>
      </c>
      <c r="O67" s="839">
        <v>0</v>
      </c>
      <c r="P67" s="839">
        <v>0</v>
      </c>
      <c r="Q67" s="845">
        <v>1</v>
      </c>
      <c r="R67" s="839">
        <v>1</v>
      </c>
      <c r="S67" s="839">
        <v>0</v>
      </c>
      <c r="T67" s="839">
        <v>1</v>
      </c>
      <c r="U67" s="839">
        <v>1</v>
      </c>
      <c r="V67" s="845">
        <f t="shared" si="11"/>
        <v>12</v>
      </c>
    </row>
    <row r="68" spans="1:22" s="401" customFormat="1" ht="21.75" customHeight="1">
      <c r="A68" s="840">
        <v>7</v>
      </c>
      <c r="B68" s="844" t="s">
        <v>422</v>
      </c>
      <c r="C68" s="839">
        <v>1</v>
      </c>
      <c r="D68" s="839">
        <v>0</v>
      </c>
      <c r="E68" s="839">
        <v>1</v>
      </c>
      <c r="F68" s="839">
        <v>1</v>
      </c>
      <c r="G68" s="839">
        <v>0</v>
      </c>
      <c r="H68" s="839">
        <v>0</v>
      </c>
      <c r="I68" s="839">
        <v>1</v>
      </c>
      <c r="J68" s="839">
        <v>1</v>
      </c>
      <c r="K68" s="839">
        <v>0</v>
      </c>
      <c r="L68" s="839">
        <v>0</v>
      </c>
      <c r="M68" s="839">
        <v>0</v>
      </c>
      <c r="N68" s="839">
        <v>1</v>
      </c>
      <c r="O68" s="839">
        <v>1</v>
      </c>
      <c r="P68" s="839">
        <v>0</v>
      </c>
      <c r="Q68" s="845">
        <v>1</v>
      </c>
      <c r="R68" s="839">
        <v>1</v>
      </c>
      <c r="S68" s="839">
        <v>0</v>
      </c>
      <c r="T68" s="839">
        <v>1</v>
      </c>
      <c r="U68" s="839">
        <v>1</v>
      </c>
      <c r="V68" s="845">
        <f t="shared" si="11"/>
        <v>11</v>
      </c>
    </row>
    <row r="69" spans="1:22" s="401" customFormat="1" ht="21.75" customHeight="1">
      <c r="A69" s="840">
        <v>8</v>
      </c>
      <c r="B69" s="844" t="s">
        <v>423</v>
      </c>
      <c r="C69" s="839">
        <v>1</v>
      </c>
      <c r="D69" s="839">
        <v>1</v>
      </c>
      <c r="E69" s="839">
        <v>1</v>
      </c>
      <c r="F69" s="839">
        <v>1</v>
      </c>
      <c r="G69" s="839">
        <v>0</v>
      </c>
      <c r="H69" s="839">
        <v>0</v>
      </c>
      <c r="I69" s="839">
        <v>1</v>
      </c>
      <c r="J69" s="839">
        <v>1</v>
      </c>
      <c r="K69" s="839">
        <v>1</v>
      </c>
      <c r="L69" s="839">
        <v>0</v>
      </c>
      <c r="M69" s="839">
        <v>0</v>
      </c>
      <c r="N69" s="839">
        <v>1</v>
      </c>
      <c r="O69" s="839">
        <v>0</v>
      </c>
      <c r="P69" s="845">
        <v>1</v>
      </c>
      <c r="Q69" s="839">
        <v>1</v>
      </c>
      <c r="R69" s="839">
        <v>1</v>
      </c>
      <c r="S69" s="839">
        <v>0</v>
      </c>
      <c r="T69" s="839">
        <v>1</v>
      </c>
      <c r="U69" s="839">
        <v>1</v>
      </c>
      <c r="V69" s="845">
        <f t="shared" si="11"/>
        <v>13</v>
      </c>
    </row>
    <row r="70" spans="1:22" s="401" customFormat="1" ht="21.75" customHeight="1">
      <c r="A70" s="840">
        <v>9</v>
      </c>
      <c r="B70" s="844" t="s">
        <v>355</v>
      </c>
      <c r="C70" s="839">
        <v>1</v>
      </c>
      <c r="D70" s="839">
        <v>1</v>
      </c>
      <c r="E70" s="839">
        <v>1</v>
      </c>
      <c r="F70" s="839">
        <v>1</v>
      </c>
      <c r="G70" s="839">
        <v>0</v>
      </c>
      <c r="H70" s="845">
        <v>1</v>
      </c>
      <c r="I70" s="839">
        <v>1</v>
      </c>
      <c r="J70" s="839">
        <v>1</v>
      </c>
      <c r="K70" s="845">
        <v>1</v>
      </c>
      <c r="L70" s="839">
        <v>0</v>
      </c>
      <c r="M70" s="839">
        <v>0</v>
      </c>
      <c r="N70" s="839">
        <v>1</v>
      </c>
      <c r="O70" s="839">
        <v>0</v>
      </c>
      <c r="P70" s="839">
        <v>0</v>
      </c>
      <c r="Q70" s="839">
        <v>1</v>
      </c>
      <c r="R70" s="839">
        <v>1</v>
      </c>
      <c r="S70" s="839">
        <v>0</v>
      </c>
      <c r="T70" s="839">
        <v>1</v>
      </c>
      <c r="U70" s="839">
        <v>1</v>
      </c>
      <c r="V70" s="845">
        <f t="shared" si="11"/>
        <v>13</v>
      </c>
    </row>
    <row r="71" spans="1:22" s="401" customFormat="1" ht="21.75" customHeight="1">
      <c r="A71" s="840">
        <v>10</v>
      </c>
      <c r="B71" s="844" t="s">
        <v>424</v>
      </c>
      <c r="C71" s="839">
        <v>1</v>
      </c>
      <c r="D71" s="839">
        <v>1</v>
      </c>
      <c r="E71" s="839">
        <v>1</v>
      </c>
      <c r="F71" s="839">
        <v>1</v>
      </c>
      <c r="G71" s="839">
        <v>0</v>
      </c>
      <c r="H71" s="839">
        <v>1</v>
      </c>
      <c r="I71" s="839">
        <v>1</v>
      </c>
      <c r="J71" s="839">
        <v>1</v>
      </c>
      <c r="K71" s="845">
        <v>1</v>
      </c>
      <c r="L71" s="839">
        <v>0</v>
      </c>
      <c r="M71" s="839">
        <v>0</v>
      </c>
      <c r="N71" s="845">
        <v>1</v>
      </c>
      <c r="O71" s="839">
        <v>0</v>
      </c>
      <c r="P71" s="839">
        <v>0</v>
      </c>
      <c r="Q71" s="839">
        <v>0</v>
      </c>
      <c r="R71" s="839">
        <v>1</v>
      </c>
      <c r="S71" s="839">
        <v>0</v>
      </c>
      <c r="T71" s="839">
        <v>1</v>
      </c>
      <c r="U71" s="839">
        <v>1</v>
      </c>
      <c r="V71" s="845">
        <f t="shared" si="11"/>
        <v>12</v>
      </c>
    </row>
    <row r="72" spans="1:22" s="401" customFormat="1" ht="21.75" customHeight="1">
      <c r="A72" s="840">
        <v>11</v>
      </c>
      <c r="B72" s="844" t="s">
        <v>425</v>
      </c>
      <c r="C72" s="839">
        <v>1</v>
      </c>
      <c r="D72" s="839">
        <v>0</v>
      </c>
      <c r="E72" s="839">
        <v>1</v>
      </c>
      <c r="F72" s="839">
        <v>1</v>
      </c>
      <c r="G72" s="845">
        <v>1</v>
      </c>
      <c r="H72" s="839">
        <v>1</v>
      </c>
      <c r="I72" s="839">
        <v>1</v>
      </c>
      <c r="J72" s="839">
        <v>1</v>
      </c>
      <c r="K72" s="845">
        <v>1</v>
      </c>
      <c r="L72" s="839">
        <v>0</v>
      </c>
      <c r="M72" s="839">
        <v>0</v>
      </c>
      <c r="N72" s="839">
        <v>0</v>
      </c>
      <c r="O72" s="839">
        <v>0</v>
      </c>
      <c r="P72" s="839">
        <v>1</v>
      </c>
      <c r="Q72" s="839">
        <v>1</v>
      </c>
      <c r="R72" s="839">
        <v>1</v>
      </c>
      <c r="S72" s="839">
        <v>0</v>
      </c>
      <c r="T72" s="839">
        <v>0</v>
      </c>
      <c r="U72" s="839">
        <v>1</v>
      </c>
      <c r="V72" s="845">
        <f t="shared" si="11"/>
        <v>12</v>
      </c>
    </row>
    <row r="73" spans="1:22" s="401" customFormat="1" ht="21.75" customHeight="1">
      <c r="A73" s="840">
        <v>12</v>
      </c>
      <c r="B73" s="844" t="s">
        <v>426</v>
      </c>
      <c r="C73" s="839">
        <v>1</v>
      </c>
      <c r="D73" s="839">
        <v>0</v>
      </c>
      <c r="E73" s="839">
        <v>1</v>
      </c>
      <c r="F73" s="839">
        <v>1</v>
      </c>
      <c r="G73" s="839">
        <v>0</v>
      </c>
      <c r="H73" s="839">
        <v>1</v>
      </c>
      <c r="I73" s="839">
        <v>1</v>
      </c>
      <c r="J73" s="839">
        <v>1</v>
      </c>
      <c r="K73" s="845">
        <v>1</v>
      </c>
      <c r="L73" s="839">
        <v>0</v>
      </c>
      <c r="M73" s="839">
        <v>0</v>
      </c>
      <c r="N73" s="839">
        <v>1</v>
      </c>
      <c r="O73" s="839">
        <v>0</v>
      </c>
      <c r="P73" s="839">
        <v>0</v>
      </c>
      <c r="Q73" s="845">
        <v>1</v>
      </c>
      <c r="R73" s="839">
        <v>1</v>
      </c>
      <c r="S73" s="839">
        <v>0</v>
      </c>
      <c r="T73" s="839">
        <v>1</v>
      </c>
      <c r="U73" s="839">
        <v>1</v>
      </c>
      <c r="V73" s="845">
        <f t="shared" si="11"/>
        <v>12</v>
      </c>
    </row>
    <row r="74" spans="1:22" s="401" customFormat="1" ht="21.75" customHeight="1">
      <c r="A74" s="840">
        <v>13</v>
      </c>
      <c r="B74" s="844" t="s">
        <v>427</v>
      </c>
      <c r="C74" s="839">
        <v>1</v>
      </c>
      <c r="D74" s="839">
        <v>1</v>
      </c>
      <c r="E74" s="839">
        <v>1</v>
      </c>
      <c r="F74" s="839">
        <v>1</v>
      </c>
      <c r="G74" s="839">
        <v>0</v>
      </c>
      <c r="H74" s="839">
        <v>0</v>
      </c>
      <c r="I74" s="839">
        <v>1</v>
      </c>
      <c r="J74" s="839">
        <v>1</v>
      </c>
      <c r="K74" s="845">
        <v>1</v>
      </c>
      <c r="L74" s="839">
        <v>0</v>
      </c>
      <c r="M74" s="839">
        <v>0</v>
      </c>
      <c r="N74" s="839">
        <v>1</v>
      </c>
      <c r="O74" s="839">
        <v>0</v>
      </c>
      <c r="P74" s="839">
        <v>1</v>
      </c>
      <c r="Q74" s="839">
        <v>1</v>
      </c>
      <c r="R74" s="839">
        <v>1</v>
      </c>
      <c r="S74" s="839">
        <v>0</v>
      </c>
      <c r="T74" s="839">
        <v>0</v>
      </c>
      <c r="U74" s="839">
        <v>1</v>
      </c>
      <c r="V74" s="845">
        <f t="shared" si="11"/>
        <v>12</v>
      </c>
    </row>
    <row r="75" spans="1:22" s="401" customFormat="1" ht="21.75" customHeight="1">
      <c r="A75" s="840">
        <v>14</v>
      </c>
      <c r="B75" s="844" t="s">
        <v>428</v>
      </c>
      <c r="C75" s="839">
        <v>1</v>
      </c>
      <c r="D75" s="839">
        <v>1</v>
      </c>
      <c r="E75" s="839">
        <v>1</v>
      </c>
      <c r="F75" s="839">
        <v>1</v>
      </c>
      <c r="G75" s="839">
        <v>1</v>
      </c>
      <c r="H75" s="839">
        <v>1</v>
      </c>
      <c r="I75" s="839">
        <v>1</v>
      </c>
      <c r="J75" s="839">
        <v>1</v>
      </c>
      <c r="K75" s="839">
        <v>0</v>
      </c>
      <c r="L75" s="839">
        <v>0</v>
      </c>
      <c r="M75" s="839">
        <v>0</v>
      </c>
      <c r="N75" s="839">
        <v>1</v>
      </c>
      <c r="O75" s="839">
        <v>0</v>
      </c>
      <c r="P75" s="839">
        <v>0</v>
      </c>
      <c r="Q75" s="845">
        <v>1</v>
      </c>
      <c r="R75" s="839">
        <v>1</v>
      </c>
      <c r="S75" s="839">
        <v>0</v>
      </c>
      <c r="T75" s="839">
        <v>1</v>
      </c>
      <c r="U75" s="839">
        <v>0</v>
      </c>
      <c r="V75" s="845">
        <f t="shared" si="11"/>
        <v>12</v>
      </c>
    </row>
    <row r="76" spans="1:22" s="401" customFormat="1" ht="21.75" customHeight="1">
      <c r="A76" s="840">
        <v>15</v>
      </c>
      <c r="B76" s="844" t="s">
        <v>429</v>
      </c>
      <c r="C76" s="839">
        <v>1</v>
      </c>
      <c r="D76" s="839">
        <v>0</v>
      </c>
      <c r="E76" s="839">
        <v>1</v>
      </c>
      <c r="F76" s="839">
        <v>1</v>
      </c>
      <c r="G76" s="845">
        <v>1</v>
      </c>
      <c r="H76" s="839">
        <v>0</v>
      </c>
      <c r="I76" s="839">
        <v>1</v>
      </c>
      <c r="J76" s="839">
        <v>1</v>
      </c>
      <c r="K76" s="845">
        <v>1</v>
      </c>
      <c r="L76" s="839">
        <v>0</v>
      </c>
      <c r="M76" s="839">
        <v>0</v>
      </c>
      <c r="N76" s="839">
        <v>1</v>
      </c>
      <c r="O76" s="839">
        <v>0</v>
      </c>
      <c r="P76" s="839">
        <v>0</v>
      </c>
      <c r="Q76" s="839">
        <v>1</v>
      </c>
      <c r="R76" s="839">
        <v>1</v>
      </c>
      <c r="S76" s="839">
        <v>0</v>
      </c>
      <c r="T76" s="839">
        <v>1</v>
      </c>
      <c r="U76" s="839">
        <v>1</v>
      </c>
      <c r="V76" s="845">
        <f t="shared" si="11"/>
        <v>12</v>
      </c>
    </row>
    <row r="77" spans="1:22" s="401" customFormat="1" ht="21.75" customHeight="1">
      <c r="A77" s="840">
        <v>16</v>
      </c>
      <c r="B77" s="844" t="s">
        <v>430</v>
      </c>
      <c r="C77" s="839">
        <v>1</v>
      </c>
      <c r="D77" s="845">
        <v>1</v>
      </c>
      <c r="E77" s="839">
        <v>1</v>
      </c>
      <c r="F77" s="839">
        <v>1</v>
      </c>
      <c r="G77" s="839">
        <v>0</v>
      </c>
      <c r="H77" s="839">
        <v>1</v>
      </c>
      <c r="I77" s="839">
        <v>1</v>
      </c>
      <c r="J77" s="839">
        <v>1</v>
      </c>
      <c r="K77" s="839">
        <v>0</v>
      </c>
      <c r="L77" s="839">
        <v>0</v>
      </c>
      <c r="M77" s="839">
        <v>0</v>
      </c>
      <c r="N77" s="839">
        <v>1</v>
      </c>
      <c r="O77" s="839">
        <v>0</v>
      </c>
      <c r="P77" s="839">
        <v>0</v>
      </c>
      <c r="Q77" s="839">
        <v>1</v>
      </c>
      <c r="R77" s="839">
        <v>1</v>
      </c>
      <c r="S77" s="839">
        <v>0</v>
      </c>
      <c r="T77" s="839">
        <v>1</v>
      </c>
      <c r="U77" s="839">
        <v>1</v>
      </c>
      <c r="V77" s="845">
        <f t="shared" si="11"/>
        <v>12</v>
      </c>
    </row>
    <row r="78" spans="1:22" s="401" customFormat="1" ht="21.75" customHeight="1">
      <c r="A78" s="840">
        <v>17</v>
      </c>
      <c r="B78" s="844" t="s">
        <v>431</v>
      </c>
      <c r="C78" s="839">
        <v>1</v>
      </c>
      <c r="D78" s="839">
        <v>1</v>
      </c>
      <c r="E78" s="839">
        <v>1</v>
      </c>
      <c r="F78" s="839">
        <v>1</v>
      </c>
      <c r="G78" s="839">
        <v>1</v>
      </c>
      <c r="H78" s="839">
        <v>1</v>
      </c>
      <c r="I78" s="839">
        <v>1</v>
      </c>
      <c r="J78" s="839">
        <v>1</v>
      </c>
      <c r="K78" s="839">
        <v>1</v>
      </c>
      <c r="L78" s="839">
        <v>1</v>
      </c>
      <c r="M78" s="839">
        <v>1</v>
      </c>
      <c r="N78" s="839">
        <v>1</v>
      </c>
      <c r="O78" s="839">
        <v>1</v>
      </c>
      <c r="P78" s="839">
        <v>1</v>
      </c>
      <c r="Q78" s="839">
        <v>1</v>
      </c>
      <c r="R78" s="839">
        <v>1</v>
      </c>
      <c r="S78" s="839">
        <v>1</v>
      </c>
      <c r="T78" s="839">
        <v>1</v>
      </c>
      <c r="U78" s="839">
        <v>1</v>
      </c>
      <c r="V78" s="845">
        <f t="shared" si="11"/>
        <v>19</v>
      </c>
    </row>
    <row r="79" spans="1:22" s="401" customFormat="1" ht="21.75" customHeight="1">
      <c r="A79" s="840">
        <v>18</v>
      </c>
      <c r="B79" s="844" t="s">
        <v>432</v>
      </c>
      <c r="C79" s="839">
        <v>1</v>
      </c>
      <c r="D79" s="839">
        <v>0</v>
      </c>
      <c r="E79" s="839">
        <v>1</v>
      </c>
      <c r="F79" s="839">
        <v>1</v>
      </c>
      <c r="G79" s="839">
        <v>1</v>
      </c>
      <c r="H79" s="839">
        <v>0</v>
      </c>
      <c r="I79" s="839">
        <v>1</v>
      </c>
      <c r="J79" s="839">
        <v>1</v>
      </c>
      <c r="K79" s="845">
        <v>1</v>
      </c>
      <c r="L79" s="839">
        <v>0</v>
      </c>
      <c r="M79" s="839">
        <v>0</v>
      </c>
      <c r="N79" s="839">
        <v>1</v>
      </c>
      <c r="O79" s="839">
        <v>0</v>
      </c>
      <c r="P79" s="839">
        <v>0</v>
      </c>
      <c r="Q79" s="839">
        <v>1</v>
      </c>
      <c r="R79" s="839">
        <v>1</v>
      </c>
      <c r="S79" s="839">
        <v>0</v>
      </c>
      <c r="T79" s="839">
        <v>1</v>
      </c>
      <c r="U79" s="839">
        <v>1</v>
      </c>
      <c r="V79" s="845">
        <f t="shared" si="11"/>
        <v>12</v>
      </c>
    </row>
    <row r="80" spans="1:22" s="401" customFormat="1" ht="21.75" customHeight="1">
      <c r="A80" s="840">
        <v>19</v>
      </c>
      <c r="B80" s="844" t="s">
        <v>433</v>
      </c>
      <c r="C80" s="839">
        <v>1</v>
      </c>
      <c r="D80" s="839">
        <v>0</v>
      </c>
      <c r="E80" s="839">
        <v>1</v>
      </c>
      <c r="F80" s="839">
        <v>1</v>
      </c>
      <c r="G80" s="839">
        <v>0</v>
      </c>
      <c r="H80" s="839">
        <v>1</v>
      </c>
      <c r="I80" s="839">
        <v>1</v>
      </c>
      <c r="J80" s="839">
        <v>1</v>
      </c>
      <c r="K80" s="839">
        <v>0</v>
      </c>
      <c r="L80" s="839">
        <v>0</v>
      </c>
      <c r="M80" s="839">
        <v>0</v>
      </c>
      <c r="N80" s="839">
        <v>1</v>
      </c>
      <c r="O80" s="839">
        <v>0</v>
      </c>
      <c r="P80" s="839">
        <v>0</v>
      </c>
      <c r="Q80" s="845">
        <v>1</v>
      </c>
      <c r="R80" s="839">
        <v>1</v>
      </c>
      <c r="S80" s="839">
        <v>0</v>
      </c>
      <c r="T80" s="839">
        <v>1</v>
      </c>
      <c r="U80" s="839">
        <v>1</v>
      </c>
      <c r="V80" s="845">
        <f t="shared" si="11"/>
        <v>11</v>
      </c>
    </row>
    <row r="81" spans="1:22" s="401" customFormat="1" ht="21.75" customHeight="1">
      <c r="A81" s="840">
        <v>20</v>
      </c>
      <c r="B81" s="844" t="s">
        <v>434</v>
      </c>
      <c r="C81" s="839">
        <v>1</v>
      </c>
      <c r="D81" s="839">
        <v>0</v>
      </c>
      <c r="E81" s="839">
        <v>1</v>
      </c>
      <c r="F81" s="839">
        <v>1</v>
      </c>
      <c r="G81" s="839">
        <v>0</v>
      </c>
      <c r="H81" s="839">
        <v>0</v>
      </c>
      <c r="I81" s="839">
        <v>1</v>
      </c>
      <c r="J81" s="839">
        <v>1</v>
      </c>
      <c r="K81" s="839">
        <v>0</v>
      </c>
      <c r="L81" s="839">
        <v>0</v>
      </c>
      <c r="M81" s="839">
        <v>0</v>
      </c>
      <c r="N81" s="839">
        <v>1</v>
      </c>
      <c r="O81" s="839">
        <v>0</v>
      </c>
      <c r="P81" s="839">
        <v>1</v>
      </c>
      <c r="Q81" s="839">
        <v>1</v>
      </c>
      <c r="R81" s="839">
        <v>1</v>
      </c>
      <c r="S81" s="839">
        <v>0</v>
      </c>
      <c r="T81" s="839">
        <v>1</v>
      </c>
      <c r="U81" s="839">
        <v>1</v>
      </c>
      <c r="V81" s="845">
        <f t="shared" si="11"/>
        <v>11</v>
      </c>
    </row>
    <row r="82" spans="1:22" s="401" customFormat="1" ht="21.75" customHeight="1">
      <c r="A82" s="840">
        <v>21</v>
      </c>
      <c r="B82" s="844" t="s">
        <v>435</v>
      </c>
      <c r="C82" s="839">
        <v>1</v>
      </c>
      <c r="D82" s="839">
        <v>0</v>
      </c>
      <c r="E82" s="839">
        <v>1</v>
      </c>
      <c r="F82" s="839">
        <v>1</v>
      </c>
      <c r="G82" s="839">
        <v>0</v>
      </c>
      <c r="H82" s="845">
        <v>1</v>
      </c>
      <c r="I82" s="839">
        <v>1</v>
      </c>
      <c r="J82" s="839">
        <v>1</v>
      </c>
      <c r="K82" s="839">
        <v>0</v>
      </c>
      <c r="L82" s="839">
        <v>0</v>
      </c>
      <c r="M82" s="839">
        <v>0</v>
      </c>
      <c r="N82" s="839">
        <v>1</v>
      </c>
      <c r="O82" s="839">
        <v>0</v>
      </c>
      <c r="P82" s="839">
        <v>0</v>
      </c>
      <c r="Q82" s="845">
        <v>1</v>
      </c>
      <c r="R82" s="839">
        <v>1</v>
      </c>
      <c r="S82" s="839">
        <v>0</v>
      </c>
      <c r="T82" s="839">
        <v>1</v>
      </c>
      <c r="U82" s="839">
        <v>1</v>
      </c>
      <c r="V82" s="845">
        <f t="shared" si="11"/>
        <v>11</v>
      </c>
    </row>
    <row r="83" spans="1:22" ht="21.75" customHeight="1">
      <c r="A83" s="868" t="s">
        <v>359</v>
      </c>
      <c r="B83" s="869" t="s">
        <v>460</v>
      </c>
      <c r="C83" s="845">
        <f>SUM(C84:C93)</f>
        <v>10</v>
      </c>
      <c r="D83" s="845">
        <f t="shared" ref="D83:U83" si="12">SUM(D84:D93)</f>
        <v>4</v>
      </c>
      <c r="E83" s="845">
        <f t="shared" si="12"/>
        <v>10</v>
      </c>
      <c r="F83" s="845">
        <f t="shared" si="12"/>
        <v>8</v>
      </c>
      <c r="G83" s="845">
        <f t="shared" si="12"/>
        <v>6</v>
      </c>
      <c r="H83" s="845">
        <f t="shared" si="12"/>
        <v>5</v>
      </c>
      <c r="I83" s="845">
        <f t="shared" si="12"/>
        <v>10</v>
      </c>
      <c r="J83" s="845">
        <f t="shared" si="12"/>
        <v>10</v>
      </c>
      <c r="K83" s="845">
        <f t="shared" si="12"/>
        <v>5</v>
      </c>
      <c r="L83" s="845">
        <f t="shared" si="12"/>
        <v>3</v>
      </c>
      <c r="M83" s="845">
        <f t="shared" si="12"/>
        <v>3</v>
      </c>
      <c r="N83" s="845">
        <f t="shared" si="12"/>
        <v>10</v>
      </c>
      <c r="O83" s="845">
        <f t="shared" si="12"/>
        <v>5</v>
      </c>
      <c r="P83" s="845">
        <f t="shared" si="12"/>
        <v>7</v>
      </c>
      <c r="Q83" s="845">
        <f t="shared" si="12"/>
        <v>7</v>
      </c>
      <c r="R83" s="845">
        <f t="shared" si="12"/>
        <v>10</v>
      </c>
      <c r="S83" s="845">
        <f t="shared" si="12"/>
        <v>3</v>
      </c>
      <c r="T83" s="845">
        <f t="shared" si="12"/>
        <v>8</v>
      </c>
      <c r="U83" s="845">
        <f t="shared" si="12"/>
        <v>10</v>
      </c>
      <c r="V83" s="846">
        <f>SUM(C83:U83)/10</f>
        <v>13.4</v>
      </c>
    </row>
    <row r="84" spans="1:22" ht="21.75" customHeight="1">
      <c r="A84" s="840">
        <v>1</v>
      </c>
      <c r="B84" s="870" t="s">
        <v>390</v>
      </c>
      <c r="C84" s="871">
        <v>1</v>
      </c>
      <c r="D84" s="871">
        <v>1</v>
      </c>
      <c r="E84" s="871">
        <v>1</v>
      </c>
      <c r="F84" s="871">
        <v>1</v>
      </c>
      <c r="G84" s="871">
        <v>1</v>
      </c>
      <c r="H84" s="871">
        <v>1</v>
      </c>
      <c r="I84" s="871">
        <v>1</v>
      </c>
      <c r="J84" s="871">
        <v>1</v>
      </c>
      <c r="K84" s="871">
        <v>1</v>
      </c>
      <c r="L84" s="871">
        <v>1</v>
      </c>
      <c r="M84" s="871">
        <v>1</v>
      </c>
      <c r="N84" s="871">
        <v>1</v>
      </c>
      <c r="O84" s="871">
        <v>1</v>
      </c>
      <c r="P84" s="871">
        <v>1</v>
      </c>
      <c r="Q84" s="871">
        <v>1</v>
      </c>
      <c r="R84" s="871">
        <v>1</v>
      </c>
      <c r="S84" s="871">
        <v>1</v>
      </c>
      <c r="T84" s="871">
        <v>1</v>
      </c>
      <c r="U84" s="871">
        <v>1</v>
      </c>
      <c r="V84" s="845">
        <f>SUM(C84:U84)</f>
        <v>19</v>
      </c>
    </row>
    <row r="85" spans="1:22" ht="21.75" customHeight="1">
      <c r="A85" s="840">
        <v>2</v>
      </c>
      <c r="B85" s="870" t="s">
        <v>391</v>
      </c>
      <c r="C85" s="871">
        <v>1</v>
      </c>
      <c r="D85" s="871">
        <v>1</v>
      </c>
      <c r="E85" s="871">
        <v>1</v>
      </c>
      <c r="F85" s="871">
        <v>1</v>
      </c>
      <c r="G85" s="871">
        <v>1</v>
      </c>
      <c r="H85" s="871">
        <v>1</v>
      </c>
      <c r="I85" s="871">
        <v>1</v>
      </c>
      <c r="J85" s="871">
        <v>1</v>
      </c>
      <c r="K85" s="871">
        <v>1</v>
      </c>
      <c r="L85" s="871">
        <v>1</v>
      </c>
      <c r="M85" s="871">
        <v>1</v>
      </c>
      <c r="N85" s="871">
        <v>1</v>
      </c>
      <c r="O85" s="871">
        <v>1</v>
      </c>
      <c r="P85" s="871">
        <v>1</v>
      </c>
      <c r="Q85" s="871">
        <v>1</v>
      </c>
      <c r="R85" s="871">
        <v>1</v>
      </c>
      <c r="S85" s="871">
        <v>1</v>
      </c>
      <c r="T85" s="871">
        <v>1</v>
      </c>
      <c r="U85" s="871">
        <v>1</v>
      </c>
      <c r="V85" s="845">
        <f t="shared" ref="V85:V86" si="13">SUM(C85:U85)</f>
        <v>19</v>
      </c>
    </row>
    <row r="86" spans="1:22" ht="21.75" customHeight="1">
      <c r="A86" s="840">
        <v>3</v>
      </c>
      <c r="B86" s="870" t="s">
        <v>392</v>
      </c>
      <c r="C86" s="871">
        <v>1</v>
      </c>
      <c r="D86" s="871">
        <v>1</v>
      </c>
      <c r="E86" s="871">
        <v>1</v>
      </c>
      <c r="F86" s="871">
        <v>1</v>
      </c>
      <c r="G86" s="871">
        <v>1</v>
      </c>
      <c r="H86" s="871">
        <v>1</v>
      </c>
      <c r="I86" s="871">
        <v>1</v>
      </c>
      <c r="J86" s="871">
        <v>1</v>
      </c>
      <c r="K86" s="871">
        <v>1</v>
      </c>
      <c r="L86" s="871">
        <v>1</v>
      </c>
      <c r="M86" s="871">
        <v>1</v>
      </c>
      <c r="N86" s="871">
        <v>1</v>
      </c>
      <c r="O86" s="871">
        <v>1</v>
      </c>
      <c r="P86" s="871">
        <v>1</v>
      </c>
      <c r="Q86" s="871">
        <v>1</v>
      </c>
      <c r="R86" s="871">
        <v>1</v>
      </c>
      <c r="S86" s="871">
        <v>1</v>
      </c>
      <c r="T86" s="871">
        <v>1</v>
      </c>
      <c r="U86" s="871">
        <v>1</v>
      </c>
      <c r="V86" s="845">
        <f t="shared" si="13"/>
        <v>19</v>
      </c>
    </row>
    <row r="87" spans="1:22" ht="21.75" customHeight="1">
      <c r="A87" s="840">
        <v>4</v>
      </c>
      <c r="B87" s="870" t="s">
        <v>393</v>
      </c>
      <c r="C87" s="871">
        <v>1</v>
      </c>
      <c r="D87" s="871">
        <v>1</v>
      </c>
      <c r="E87" s="872">
        <v>1</v>
      </c>
      <c r="F87" s="872">
        <v>1</v>
      </c>
      <c r="G87" s="872">
        <v>1</v>
      </c>
      <c r="H87" s="871">
        <v>1</v>
      </c>
      <c r="I87" s="872">
        <v>1</v>
      </c>
      <c r="J87" s="871">
        <v>1</v>
      </c>
      <c r="K87" s="871">
        <v>1</v>
      </c>
      <c r="L87" s="871">
        <v>0</v>
      </c>
      <c r="M87" s="871">
        <v>0</v>
      </c>
      <c r="N87" s="872">
        <v>1</v>
      </c>
      <c r="O87" s="872">
        <v>1</v>
      </c>
      <c r="P87" s="872">
        <v>1</v>
      </c>
      <c r="Q87" s="872">
        <v>1</v>
      </c>
      <c r="R87" s="872">
        <v>1</v>
      </c>
      <c r="S87" s="871">
        <v>0</v>
      </c>
      <c r="T87" s="871">
        <v>1</v>
      </c>
      <c r="U87" s="871">
        <v>1</v>
      </c>
      <c r="V87" s="845">
        <f>SUM(C87:U87)</f>
        <v>16</v>
      </c>
    </row>
    <row r="88" spans="1:22" ht="21.75" customHeight="1">
      <c r="A88" s="840">
        <v>5</v>
      </c>
      <c r="B88" s="870" t="s">
        <v>394</v>
      </c>
      <c r="C88" s="871">
        <v>1</v>
      </c>
      <c r="D88" s="871">
        <v>0</v>
      </c>
      <c r="E88" s="871">
        <v>1</v>
      </c>
      <c r="F88" s="871">
        <v>1</v>
      </c>
      <c r="G88" s="871">
        <v>0</v>
      </c>
      <c r="H88" s="871">
        <v>0</v>
      </c>
      <c r="I88" s="871">
        <v>1</v>
      </c>
      <c r="J88" s="871">
        <v>1</v>
      </c>
      <c r="K88" s="871">
        <v>0</v>
      </c>
      <c r="L88" s="871">
        <v>0</v>
      </c>
      <c r="M88" s="871">
        <v>0</v>
      </c>
      <c r="N88" s="872">
        <v>1</v>
      </c>
      <c r="O88" s="871">
        <v>0</v>
      </c>
      <c r="P88" s="871">
        <v>1</v>
      </c>
      <c r="Q88" s="871">
        <v>1</v>
      </c>
      <c r="R88" s="871">
        <v>1</v>
      </c>
      <c r="S88" s="871">
        <v>0</v>
      </c>
      <c r="T88" s="871">
        <v>0</v>
      </c>
      <c r="U88" s="871">
        <v>1</v>
      </c>
      <c r="V88" s="845">
        <f>SUM(C88:U88)</f>
        <v>10</v>
      </c>
    </row>
    <row r="89" spans="1:22" ht="21.75" customHeight="1">
      <c r="A89" s="840">
        <v>6</v>
      </c>
      <c r="B89" s="870" t="s">
        <v>395</v>
      </c>
      <c r="C89" s="871">
        <v>1</v>
      </c>
      <c r="D89" s="871">
        <v>0</v>
      </c>
      <c r="E89" s="871">
        <v>1</v>
      </c>
      <c r="F89" s="873">
        <v>0</v>
      </c>
      <c r="G89" s="871">
        <v>1</v>
      </c>
      <c r="H89" s="871">
        <v>0</v>
      </c>
      <c r="I89" s="871">
        <v>1</v>
      </c>
      <c r="J89" s="871">
        <v>1</v>
      </c>
      <c r="K89" s="871">
        <v>0</v>
      </c>
      <c r="L89" s="873">
        <v>0</v>
      </c>
      <c r="M89" s="871">
        <v>0</v>
      </c>
      <c r="N89" s="872">
        <v>1</v>
      </c>
      <c r="O89" s="871">
        <v>1</v>
      </c>
      <c r="P89" s="873">
        <v>0</v>
      </c>
      <c r="Q89" s="871">
        <v>0</v>
      </c>
      <c r="R89" s="873">
        <v>1</v>
      </c>
      <c r="S89" s="871">
        <v>0</v>
      </c>
      <c r="T89" s="871">
        <v>1</v>
      </c>
      <c r="U89" s="871">
        <v>1</v>
      </c>
      <c r="V89" s="845">
        <f t="shared" ref="V89:V93" si="14">SUM(C89:U89)</f>
        <v>10</v>
      </c>
    </row>
    <row r="90" spans="1:22" ht="21.75" customHeight="1">
      <c r="A90" s="840">
        <v>7</v>
      </c>
      <c r="B90" s="870" t="s">
        <v>396</v>
      </c>
      <c r="C90" s="871">
        <v>1</v>
      </c>
      <c r="D90" s="871">
        <v>0</v>
      </c>
      <c r="E90" s="871">
        <v>1</v>
      </c>
      <c r="F90" s="873">
        <v>1</v>
      </c>
      <c r="G90" s="873">
        <v>0</v>
      </c>
      <c r="H90" s="871">
        <v>0</v>
      </c>
      <c r="I90" s="871">
        <v>1</v>
      </c>
      <c r="J90" s="871">
        <v>1</v>
      </c>
      <c r="K90" s="871">
        <v>1</v>
      </c>
      <c r="L90" s="873">
        <v>0</v>
      </c>
      <c r="M90" s="871">
        <v>0</v>
      </c>
      <c r="N90" s="872">
        <v>1</v>
      </c>
      <c r="O90" s="871">
        <v>0</v>
      </c>
      <c r="P90" s="873">
        <v>0</v>
      </c>
      <c r="Q90" s="871">
        <v>0</v>
      </c>
      <c r="R90" s="871">
        <v>1</v>
      </c>
      <c r="S90" s="871">
        <v>0</v>
      </c>
      <c r="T90" s="871">
        <v>1</v>
      </c>
      <c r="U90" s="871">
        <v>1</v>
      </c>
      <c r="V90" s="845">
        <f t="shared" si="14"/>
        <v>10</v>
      </c>
    </row>
    <row r="91" spans="1:22" ht="21.75" customHeight="1">
      <c r="A91" s="840">
        <v>8</v>
      </c>
      <c r="B91" s="870" t="s">
        <v>397</v>
      </c>
      <c r="C91" s="871">
        <v>1</v>
      </c>
      <c r="D91" s="871">
        <v>0</v>
      </c>
      <c r="E91" s="871">
        <v>1</v>
      </c>
      <c r="F91" s="873">
        <v>1</v>
      </c>
      <c r="G91" s="873">
        <v>0</v>
      </c>
      <c r="H91" s="871">
        <v>1</v>
      </c>
      <c r="I91" s="871">
        <v>1</v>
      </c>
      <c r="J91" s="871">
        <v>1</v>
      </c>
      <c r="K91" s="871">
        <v>0</v>
      </c>
      <c r="L91" s="873">
        <v>0</v>
      </c>
      <c r="M91" s="871">
        <v>0</v>
      </c>
      <c r="N91" s="872">
        <v>1</v>
      </c>
      <c r="O91" s="871">
        <v>0</v>
      </c>
      <c r="P91" s="873">
        <v>0</v>
      </c>
      <c r="Q91" s="871">
        <v>0</v>
      </c>
      <c r="R91" s="871">
        <v>1</v>
      </c>
      <c r="S91" s="871">
        <v>0</v>
      </c>
      <c r="T91" s="871">
        <v>1</v>
      </c>
      <c r="U91" s="871">
        <v>1</v>
      </c>
      <c r="V91" s="845">
        <f t="shared" si="14"/>
        <v>10</v>
      </c>
    </row>
    <row r="92" spans="1:22" ht="21.75" customHeight="1">
      <c r="A92" s="840">
        <v>9</v>
      </c>
      <c r="B92" s="870" t="s">
        <v>398</v>
      </c>
      <c r="C92" s="871">
        <v>1</v>
      </c>
      <c r="D92" s="871">
        <v>0</v>
      </c>
      <c r="E92" s="871">
        <v>1</v>
      </c>
      <c r="F92" s="873">
        <v>1</v>
      </c>
      <c r="G92" s="873">
        <v>1</v>
      </c>
      <c r="H92" s="871">
        <v>0</v>
      </c>
      <c r="I92" s="871">
        <v>1</v>
      </c>
      <c r="J92" s="871">
        <v>1</v>
      </c>
      <c r="K92" s="871">
        <v>0</v>
      </c>
      <c r="L92" s="871">
        <v>0</v>
      </c>
      <c r="M92" s="871">
        <v>0</v>
      </c>
      <c r="N92" s="872">
        <v>1</v>
      </c>
      <c r="O92" s="871">
        <v>0</v>
      </c>
      <c r="P92" s="871">
        <v>1</v>
      </c>
      <c r="Q92" s="872">
        <v>1</v>
      </c>
      <c r="R92" s="871">
        <v>1</v>
      </c>
      <c r="S92" s="871">
        <v>0</v>
      </c>
      <c r="T92" s="871">
        <v>0</v>
      </c>
      <c r="U92" s="871">
        <v>1</v>
      </c>
      <c r="V92" s="845">
        <f t="shared" si="14"/>
        <v>11</v>
      </c>
    </row>
    <row r="93" spans="1:22" ht="21.75" customHeight="1">
      <c r="A93" s="840">
        <v>10</v>
      </c>
      <c r="B93" s="870" t="s">
        <v>399</v>
      </c>
      <c r="C93" s="871">
        <v>1</v>
      </c>
      <c r="D93" s="874">
        <v>0</v>
      </c>
      <c r="E93" s="871">
        <v>1</v>
      </c>
      <c r="F93" s="873">
        <v>0</v>
      </c>
      <c r="G93" s="873">
        <v>0</v>
      </c>
      <c r="H93" s="871">
        <v>0</v>
      </c>
      <c r="I93" s="871">
        <v>1</v>
      </c>
      <c r="J93" s="874">
        <v>1</v>
      </c>
      <c r="K93" s="871">
        <v>0</v>
      </c>
      <c r="L93" s="873">
        <v>0</v>
      </c>
      <c r="M93" s="871">
        <v>0</v>
      </c>
      <c r="N93" s="872">
        <v>1</v>
      </c>
      <c r="O93" s="874">
        <v>0</v>
      </c>
      <c r="P93" s="871">
        <v>1</v>
      </c>
      <c r="Q93" s="871">
        <v>1</v>
      </c>
      <c r="R93" s="871">
        <v>1</v>
      </c>
      <c r="S93" s="871">
        <v>0</v>
      </c>
      <c r="T93" s="871">
        <v>1</v>
      </c>
      <c r="U93" s="871">
        <v>1</v>
      </c>
      <c r="V93" s="845">
        <f t="shared" si="14"/>
        <v>10</v>
      </c>
    </row>
    <row r="94" spans="1:22" ht="21.75" customHeight="1">
      <c r="A94" s="875" t="s">
        <v>360</v>
      </c>
      <c r="B94" s="869" t="s">
        <v>461</v>
      </c>
      <c r="C94" s="876">
        <f>SUM(C95:C107)</f>
        <v>13</v>
      </c>
      <c r="D94" s="876">
        <f t="shared" ref="D94:U94" si="15">SUM(D95:D107)</f>
        <v>11</v>
      </c>
      <c r="E94" s="876">
        <f t="shared" si="15"/>
        <v>12</v>
      </c>
      <c r="F94" s="876">
        <f t="shared" si="15"/>
        <v>12</v>
      </c>
      <c r="G94" s="876">
        <f t="shared" si="15"/>
        <v>9</v>
      </c>
      <c r="H94" s="876">
        <f t="shared" si="15"/>
        <v>4</v>
      </c>
      <c r="I94" s="876">
        <f t="shared" si="15"/>
        <v>11</v>
      </c>
      <c r="J94" s="876">
        <f t="shared" si="15"/>
        <v>13</v>
      </c>
      <c r="K94" s="876">
        <f t="shared" si="15"/>
        <v>8</v>
      </c>
      <c r="L94" s="876">
        <f t="shared" si="15"/>
        <v>3</v>
      </c>
      <c r="M94" s="876">
        <f t="shared" si="15"/>
        <v>3</v>
      </c>
      <c r="N94" s="876">
        <f t="shared" si="15"/>
        <v>13</v>
      </c>
      <c r="O94" s="876">
        <f t="shared" si="15"/>
        <v>6</v>
      </c>
      <c r="P94" s="876">
        <f t="shared" si="15"/>
        <v>13</v>
      </c>
      <c r="Q94" s="876">
        <f t="shared" si="15"/>
        <v>9</v>
      </c>
      <c r="R94" s="876">
        <f t="shared" si="15"/>
        <v>11</v>
      </c>
      <c r="S94" s="876">
        <f t="shared" si="15"/>
        <v>3</v>
      </c>
      <c r="T94" s="876">
        <f t="shared" si="15"/>
        <v>12</v>
      </c>
      <c r="U94" s="876">
        <f t="shared" si="15"/>
        <v>13</v>
      </c>
      <c r="V94" s="877">
        <v>13.692307692307692</v>
      </c>
    </row>
    <row r="95" spans="1:22" s="407" customFormat="1" ht="21.75" customHeight="1">
      <c r="A95" s="840">
        <v>1</v>
      </c>
      <c r="B95" s="841" t="s">
        <v>349</v>
      </c>
      <c r="C95" s="744">
        <v>1</v>
      </c>
      <c r="D95" s="744">
        <v>1</v>
      </c>
      <c r="E95" s="744">
        <v>1</v>
      </c>
      <c r="F95" s="744">
        <v>1</v>
      </c>
      <c r="G95" s="744">
        <v>1</v>
      </c>
      <c r="H95" s="744">
        <v>1</v>
      </c>
      <c r="I95" s="744">
        <v>1</v>
      </c>
      <c r="J95" s="744">
        <v>1</v>
      </c>
      <c r="K95" s="744">
        <v>1</v>
      </c>
      <c r="L95" s="744">
        <v>1</v>
      </c>
      <c r="M95" s="744">
        <v>1</v>
      </c>
      <c r="N95" s="744">
        <v>1</v>
      </c>
      <c r="O95" s="744">
        <v>1</v>
      </c>
      <c r="P95" s="744">
        <v>1</v>
      </c>
      <c r="Q95" s="744">
        <v>1</v>
      </c>
      <c r="R95" s="744">
        <v>1</v>
      </c>
      <c r="S95" s="744">
        <v>1</v>
      </c>
      <c r="T95" s="744">
        <v>1</v>
      </c>
      <c r="U95" s="744">
        <v>1</v>
      </c>
      <c r="V95" s="842">
        <f>SUM(C95:U95)</f>
        <v>19</v>
      </c>
    </row>
    <row r="96" spans="1:22" s="407" customFormat="1" ht="21.75" customHeight="1">
      <c r="A96" s="840">
        <v>2</v>
      </c>
      <c r="B96" s="843" t="s">
        <v>348</v>
      </c>
      <c r="C96" s="744">
        <v>1</v>
      </c>
      <c r="D96" s="744">
        <v>1</v>
      </c>
      <c r="E96" s="744">
        <v>1</v>
      </c>
      <c r="F96" s="744">
        <v>1</v>
      </c>
      <c r="G96" s="744">
        <v>1</v>
      </c>
      <c r="H96" s="744">
        <v>1</v>
      </c>
      <c r="I96" s="744">
        <v>1</v>
      </c>
      <c r="J96" s="744">
        <v>1</v>
      </c>
      <c r="K96" s="744">
        <v>1</v>
      </c>
      <c r="L96" s="744">
        <v>1</v>
      </c>
      <c r="M96" s="744">
        <v>1</v>
      </c>
      <c r="N96" s="744">
        <v>1</v>
      </c>
      <c r="O96" s="744">
        <v>1</v>
      </c>
      <c r="P96" s="744">
        <v>1</v>
      </c>
      <c r="Q96" s="744">
        <v>1</v>
      </c>
      <c r="R96" s="744">
        <v>1</v>
      </c>
      <c r="S96" s="744">
        <v>1</v>
      </c>
      <c r="T96" s="744">
        <v>1</v>
      </c>
      <c r="U96" s="744">
        <v>1</v>
      </c>
      <c r="V96" s="842">
        <f t="shared" ref="V96:V107" si="16">SUM(C96:U96)</f>
        <v>19</v>
      </c>
    </row>
    <row r="97" spans="1:22" s="407" customFormat="1" ht="21.75" customHeight="1">
      <c r="A97" s="840">
        <v>3</v>
      </c>
      <c r="B97" s="843" t="s">
        <v>361</v>
      </c>
      <c r="C97" s="744">
        <v>1</v>
      </c>
      <c r="D97" s="744">
        <v>1</v>
      </c>
      <c r="E97" s="744">
        <v>1</v>
      </c>
      <c r="F97" s="744">
        <v>1</v>
      </c>
      <c r="G97" s="744">
        <v>1</v>
      </c>
      <c r="H97" s="744">
        <v>1</v>
      </c>
      <c r="I97" s="744">
        <v>1</v>
      </c>
      <c r="J97" s="744">
        <v>1</v>
      </c>
      <c r="K97" s="744">
        <v>1</v>
      </c>
      <c r="L97" s="744">
        <v>1</v>
      </c>
      <c r="M97" s="744">
        <v>1</v>
      </c>
      <c r="N97" s="744">
        <v>1</v>
      </c>
      <c r="O97" s="744">
        <v>1</v>
      </c>
      <c r="P97" s="744">
        <v>1</v>
      </c>
      <c r="Q97" s="744">
        <v>1</v>
      </c>
      <c r="R97" s="744">
        <v>1</v>
      </c>
      <c r="S97" s="744">
        <v>1</v>
      </c>
      <c r="T97" s="744">
        <v>1</v>
      </c>
      <c r="U97" s="744">
        <v>1</v>
      </c>
      <c r="V97" s="842">
        <f t="shared" si="16"/>
        <v>19</v>
      </c>
    </row>
    <row r="98" spans="1:22" s="407" customFormat="1" ht="21.75" customHeight="1">
      <c r="A98" s="840">
        <v>4</v>
      </c>
      <c r="B98" s="843" t="s">
        <v>346</v>
      </c>
      <c r="C98" s="878">
        <v>1</v>
      </c>
      <c r="D98" s="879">
        <v>1</v>
      </c>
      <c r="E98" s="878">
        <v>1</v>
      </c>
      <c r="F98" s="878">
        <v>1</v>
      </c>
      <c r="G98" s="879">
        <v>1</v>
      </c>
      <c r="H98" s="839">
        <v>1</v>
      </c>
      <c r="I98" s="878">
        <v>1</v>
      </c>
      <c r="J98" s="878">
        <v>1</v>
      </c>
      <c r="K98" s="878">
        <v>1</v>
      </c>
      <c r="L98" s="878">
        <v>0</v>
      </c>
      <c r="M98" s="879">
        <v>0</v>
      </c>
      <c r="N98" s="878">
        <v>1</v>
      </c>
      <c r="O98" s="879">
        <v>1</v>
      </c>
      <c r="P98" s="878">
        <v>1</v>
      </c>
      <c r="Q98" s="880">
        <v>1</v>
      </c>
      <c r="R98" s="839">
        <v>1</v>
      </c>
      <c r="S98" s="879">
        <v>0</v>
      </c>
      <c r="T98" s="880">
        <v>0</v>
      </c>
      <c r="U98" s="878">
        <v>1</v>
      </c>
      <c r="V98" s="842">
        <f t="shared" si="16"/>
        <v>15</v>
      </c>
    </row>
    <row r="99" spans="1:22" s="407" customFormat="1" ht="21.75" customHeight="1">
      <c r="A99" s="840">
        <v>5</v>
      </c>
      <c r="B99" s="843" t="s">
        <v>400</v>
      </c>
      <c r="C99" s="878">
        <v>1</v>
      </c>
      <c r="D99" s="879">
        <v>1</v>
      </c>
      <c r="E99" s="839">
        <v>1</v>
      </c>
      <c r="F99" s="878">
        <v>1</v>
      </c>
      <c r="G99" s="880">
        <v>1</v>
      </c>
      <c r="H99" s="878">
        <v>0</v>
      </c>
      <c r="I99" s="878">
        <v>1</v>
      </c>
      <c r="J99" s="878">
        <v>1</v>
      </c>
      <c r="K99" s="878">
        <v>1</v>
      </c>
      <c r="L99" s="878">
        <v>0</v>
      </c>
      <c r="M99" s="879">
        <v>0</v>
      </c>
      <c r="N99" s="878">
        <v>1</v>
      </c>
      <c r="O99" s="879">
        <v>0</v>
      </c>
      <c r="P99" s="878">
        <v>1</v>
      </c>
      <c r="Q99" s="880">
        <v>1</v>
      </c>
      <c r="R99" s="878">
        <v>1</v>
      </c>
      <c r="S99" s="879">
        <v>0</v>
      </c>
      <c r="T99" s="878">
        <v>1</v>
      </c>
      <c r="U99" s="878">
        <v>1</v>
      </c>
      <c r="V99" s="842">
        <f t="shared" si="16"/>
        <v>14</v>
      </c>
    </row>
    <row r="100" spans="1:22" s="407" customFormat="1" ht="21.75" customHeight="1">
      <c r="A100" s="840">
        <v>6</v>
      </c>
      <c r="B100" s="843" t="s">
        <v>401</v>
      </c>
      <c r="C100" s="878">
        <v>1</v>
      </c>
      <c r="D100" s="879">
        <v>1</v>
      </c>
      <c r="E100" s="878">
        <v>1</v>
      </c>
      <c r="F100" s="878">
        <v>1</v>
      </c>
      <c r="G100" s="880">
        <v>1</v>
      </c>
      <c r="H100" s="878">
        <v>0</v>
      </c>
      <c r="I100" s="878">
        <v>1</v>
      </c>
      <c r="J100" s="878">
        <v>1</v>
      </c>
      <c r="K100" s="878">
        <v>0</v>
      </c>
      <c r="L100" s="878">
        <v>0</v>
      </c>
      <c r="M100" s="879">
        <v>0</v>
      </c>
      <c r="N100" s="878">
        <v>1</v>
      </c>
      <c r="O100" s="878">
        <v>0</v>
      </c>
      <c r="P100" s="878">
        <v>1</v>
      </c>
      <c r="Q100" s="880">
        <v>0</v>
      </c>
      <c r="R100" s="878">
        <v>0</v>
      </c>
      <c r="S100" s="878">
        <v>0</v>
      </c>
      <c r="T100" s="878">
        <v>1</v>
      </c>
      <c r="U100" s="878">
        <v>1</v>
      </c>
      <c r="V100" s="842">
        <f t="shared" si="16"/>
        <v>11</v>
      </c>
    </row>
    <row r="101" spans="1:22" s="407" customFormat="1" ht="21.75" customHeight="1">
      <c r="A101" s="840">
        <v>7</v>
      </c>
      <c r="B101" s="843" t="s">
        <v>402</v>
      </c>
      <c r="C101" s="878">
        <v>1</v>
      </c>
      <c r="D101" s="879">
        <v>1</v>
      </c>
      <c r="E101" s="878">
        <v>1</v>
      </c>
      <c r="F101" s="878">
        <v>1</v>
      </c>
      <c r="G101" s="879">
        <v>0</v>
      </c>
      <c r="H101" s="878">
        <v>0</v>
      </c>
      <c r="I101" s="878">
        <v>0</v>
      </c>
      <c r="J101" s="880">
        <v>1</v>
      </c>
      <c r="K101" s="878">
        <v>0</v>
      </c>
      <c r="L101" s="878">
        <v>0</v>
      </c>
      <c r="M101" s="879">
        <v>0</v>
      </c>
      <c r="N101" s="878">
        <v>1</v>
      </c>
      <c r="O101" s="878">
        <v>0</v>
      </c>
      <c r="P101" s="878">
        <v>1</v>
      </c>
      <c r="Q101" s="880">
        <v>1</v>
      </c>
      <c r="R101" s="878">
        <v>0</v>
      </c>
      <c r="S101" s="878">
        <v>0</v>
      </c>
      <c r="T101" s="878">
        <v>1</v>
      </c>
      <c r="U101" s="878">
        <v>1</v>
      </c>
      <c r="V101" s="842">
        <f t="shared" si="16"/>
        <v>10</v>
      </c>
    </row>
    <row r="102" spans="1:22" s="407" customFormat="1" ht="21.75" customHeight="1">
      <c r="A102" s="840">
        <v>8</v>
      </c>
      <c r="B102" s="843" t="s">
        <v>403</v>
      </c>
      <c r="C102" s="878">
        <v>1</v>
      </c>
      <c r="D102" s="879">
        <v>0</v>
      </c>
      <c r="E102" s="878">
        <v>1</v>
      </c>
      <c r="F102" s="878">
        <v>1</v>
      </c>
      <c r="G102" s="880">
        <v>1</v>
      </c>
      <c r="H102" s="878">
        <v>0</v>
      </c>
      <c r="I102" s="878">
        <v>1</v>
      </c>
      <c r="J102" s="878">
        <v>1</v>
      </c>
      <c r="K102" s="878">
        <v>1</v>
      </c>
      <c r="L102" s="878">
        <v>0</v>
      </c>
      <c r="M102" s="879">
        <v>0</v>
      </c>
      <c r="N102" s="878">
        <v>1</v>
      </c>
      <c r="O102" s="878">
        <v>1</v>
      </c>
      <c r="P102" s="878">
        <v>1</v>
      </c>
      <c r="Q102" s="880">
        <v>1</v>
      </c>
      <c r="R102" s="878">
        <v>1</v>
      </c>
      <c r="S102" s="878">
        <v>0</v>
      </c>
      <c r="T102" s="878">
        <v>1</v>
      </c>
      <c r="U102" s="878">
        <v>1</v>
      </c>
      <c r="V102" s="842">
        <f t="shared" si="16"/>
        <v>14</v>
      </c>
    </row>
    <row r="103" spans="1:22" s="407" customFormat="1" ht="21.75" customHeight="1">
      <c r="A103" s="840">
        <v>9</v>
      </c>
      <c r="B103" s="843" t="s">
        <v>404</v>
      </c>
      <c r="C103" s="878">
        <v>1</v>
      </c>
      <c r="D103" s="879">
        <v>1</v>
      </c>
      <c r="E103" s="878">
        <v>1</v>
      </c>
      <c r="F103" s="878">
        <v>1</v>
      </c>
      <c r="G103" s="880">
        <v>1</v>
      </c>
      <c r="H103" s="878">
        <v>0</v>
      </c>
      <c r="I103" s="878">
        <v>1</v>
      </c>
      <c r="J103" s="878">
        <v>1</v>
      </c>
      <c r="K103" s="878">
        <v>0</v>
      </c>
      <c r="L103" s="878">
        <v>0</v>
      </c>
      <c r="M103" s="879">
        <v>0</v>
      </c>
      <c r="N103" s="878">
        <v>1</v>
      </c>
      <c r="O103" s="878">
        <v>0</v>
      </c>
      <c r="P103" s="878">
        <v>1</v>
      </c>
      <c r="Q103" s="880">
        <v>1</v>
      </c>
      <c r="R103" s="878">
        <v>1</v>
      </c>
      <c r="S103" s="878">
        <v>0</v>
      </c>
      <c r="T103" s="878">
        <v>1</v>
      </c>
      <c r="U103" s="878">
        <v>1</v>
      </c>
      <c r="V103" s="842">
        <f t="shared" si="16"/>
        <v>13</v>
      </c>
    </row>
    <row r="104" spans="1:22" s="407" customFormat="1" ht="21.75" customHeight="1">
      <c r="A104" s="840">
        <v>10</v>
      </c>
      <c r="B104" s="844" t="s">
        <v>351</v>
      </c>
      <c r="C104" s="878">
        <v>1</v>
      </c>
      <c r="D104" s="880">
        <v>1</v>
      </c>
      <c r="E104" s="878">
        <v>0</v>
      </c>
      <c r="F104" s="878">
        <v>1</v>
      </c>
      <c r="G104" s="879">
        <v>0</v>
      </c>
      <c r="H104" s="878">
        <v>0</v>
      </c>
      <c r="I104" s="878">
        <v>1</v>
      </c>
      <c r="J104" s="880">
        <v>1</v>
      </c>
      <c r="K104" s="880">
        <v>1</v>
      </c>
      <c r="L104" s="878">
        <v>0</v>
      </c>
      <c r="M104" s="879">
        <v>0</v>
      </c>
      <c r="N104" s="878">
        <v>1</v>
      </c>
      <c r="O104" s="878">
        <v>0</v>
      </c>
      <c r="P104" s="878">
        <v>1</v>
      </c>
      <c r="Q104" s="880">
        <v>0</v>
      </c>
      <c r="R104" s="878">
        <v>1</v>
      </c>
      <c r="S104" s="878">
        <v>0</v>
      </c>
      <c r="T104" s="878">
        <v>1</v>
      </c>
      <c r="U104" s="878">
        <v>1</v>
      </c>
      <c r="V104" s="842">
        <f t="shared" si="16"/>
        <v>11</v>
      </c>
    </row>
    <row r="105" spans="1:22" ht="21.75" customHeight="1">
      <c r="A105" s="840">
        <v>11</v>
      </c>
      <c r="B105" s="843" t="s">
        <v>405</v>
      </c>
      <c r="C105" s="878">
        <v>1</v>
      </c>
      <c r="D105" s="880">
        <v>1</v>
      </c>
      <c r="E105" s="878">
        <v>1</v>
      </c>
      <c r="F105" s="878">
        <v>0</v>
      </c>
      <c r="G105" s="879">
        <v>0</v>
      </c>
      <c r="H105" s="878">
        <v>0</v>
      </c>
      <c r="I105" s="878">
        <v>0</v>
      </c>
      <c r="J105" s="878">
        <v>1</v>
      </c>
      <c r="K105" s="878">
        <v>0</v>
      </c>
      <c r="L105" s="878">
        <v>0</v>
      </c>
      <c r="M105" s="879">
        <v>0</v>
      </c>
      <c r="N105" s="878">
        <v>1</v>
      </c>
      <c r="O105" s="880">
        <v>1</v>
      </c>
      <c r="P105" s="878">
        <v>1</v>
      </c>
      <c r="Q105" s="880">
        <v>0</v>
      </c>
      <c r="R105" s="878">
        <v>1</v>
      </c>
      <c r="S105" s="878">
        <v>0</v>
      </c>
      <c r="T105" s="878">
        <v>1</v>
      </c>
      <c r="U105" s="878">
        <v>1</v>
      </c>
      <c r="V105" s="842">
        <f t="shared" si="16"/>
        <v>10</v>
      </c>
    </row>
    <row r="106" spans="1:22" ht="21.75" customHeight="1">
      <c r="A106" s="840">
        <v>12</v>
      </c>
      <c r="B106" s="843" t="s">
        <v>350</v>
      </c>
      <c r="C106" s="878">
        <v>1</v>
      </c>
      <c r="D106" s="879">
        <v>1</v>
      </c>
      <c r="E106" s="878">
        <v>1</v>
      </c>
      <c r="F106" s="878">
        <v>1</v>
      </c>
      <c r="G106" s="878">
        <v>1</v>
      </c>
      <c r="H106" s="878">
        <v>0</v>
      </c>
      <c r="I106" s="878">
        <v>1</v>
      </c>
      <c r="J106" s="878">
        <v>1</v>
      </c>
      <c r="K106" s="878">
        <v>1</v>
      </c>
      <c r="L106" s="878">
        <v>0</v>
      </c>
      <c r="M106" s="879">
        <v>0</v>
      </c>
      <c r="N106" s="878">
        <v>1</v>
      </c>
      <c r="O106" s="878">
        <v>0</v>
      </c>
      <c r="P106" s="878">
        <v>1</v>
      </c>
      <c r="Q106" s="880">
        <v>1</v>
      </c>
      <c r="R106" s="878">
        <v>1</v>
      </c>
      <c r="S106" s="878">
        <v>0</v>
      </c>
      <c r="T106" s="878">
        <v>1</v>
      </c>
      <c r="U106" s="878">
        <v>1</v>
      </c>
      <c r="V106" s="842">
        <f t="shared" si="16"/>
        <v>14</v>
      </c>
    </row>
    <row r="107" spans="1:22" ht="21.75" customHeight="1">
      <c r="A107" s="840">
        <v>13</v>
      </c>
      <c r="B107" s="844" t="s">
        <v>347</v>
      </c>
      <c r="C107" s="878">
        <v>1</v>
      </c>
      <c r="D107" s="879">
        <v>0</v>
      </c>
      <c r="E107" s="878">
        <v>1</v>
      </c>
      <c r="F107" s="878">
        <v>1</v>
      </c>
      <c r="G107" s="879">
        <v>0</v>
      </c>
      <c r="H107" s="878">
        <v>0</v>
      </c>
      <c r="I107" s="878">
        <v>1</v>
      </c>
      <c r="J107" s="839">
        <v>1</v>
      </c>
      <c r="K107" s="878">
        <v>0</v>
      </c>
      <c r="L107" s="878">
        <v>0</v>
      </c>
      <c r="M107" s="879">
        <v>0</v>
      </c>
      <c r="N107" s="878">
        <v>1</v>
      </c>
      <c r="O107" s="878">
        <v>0</v>
      </c>
      <c r="P107" s="878">
        <v>1</v>
      </c>
      <c r="Q107" s="880">
        <v>0</v>
      </c>
      <c r="R107" s="878">
        <v>1</v>
      </c>
      <c r="S107" s="878">
        <v>0</v>
      </c>
      <c r="T107" s="878">
        <v>1</v>
      </c>
      <c r="U107" s="878">
        <v>1</v>
      </c>
      <c r="V107" s="842">
        <f t="shared" si="16"/>
        <v>10</v>
      </c>
    </row>
    <row r="109" spans="1:22" ht="27" customHeight="1">
      <c r="B109" s="955" t="s">
        <v>436</v>
      </c>
      <c r="C109" s="955"/>
      <c r="D109" s="955"/>
      <c r="E109" s="955"/>
      <c r="F109" s="955"/>
      <c r="G109" s="955"/>
      <c r="H109" s="955"/>
      <c r="I109" s="955"/>
    </row>
    <row r="110" spans="1:22" ht="27" customHeight="1">
      <c r="B110" s="404"/>
      <c r="C110" s="404"/>
      <c r="D110" s="404"/>
      <c r="E110" s="404"/>
      <c r="F110" s="404"/>
      <c r="G110" s="404"/>
      <c r="H110" s="404"/>
      <c r="I110" s="404"/>
    </row>
    <row r="111" spans="1:22" ht="27" customHeight="1">
      <c r="B111" s="404"/>
      <c r="C111" s="404"/>
      <c r="D111" s="404"/>
      <c r="E111" s="404"/>
      <c r="F111" s="404"/>
      <c r="G111" s="404"/>
      <c r="H111" s="404"/>
      <c r="I111" s="404"/>
    </row>
    <row r="112" spans="1:22" ht="27" customHeight="1">
      <c r="B112" s="404"/>
      <c r="C112" s="404"/>
      <c r="D112" s="404"/>
      <c r="E112" s="404"/>
      <c r="F112" s="404"/>
      <c r="G112" s="404"/>
      <c r="H112" s="404"/>
      <c r="I112" s="404"/>
    </row>
    <row r="113" spans="2:9" ht="27" customHeight="1">
      <c r="B113" s="404"/>
      <c r="C113" s="404"/>
      <c r="D113" s="404"/>
      <c r="E113" s="404"/>
      <c r="F113" s="404"/>
      <c r="G113" s="404"/>
      <c r="H113" s="404"/>
      <c r="I113" s="404"/>
    </row>
    <row r="114" spans="2:9" ht="27" customHeight="1">
      <c r="B114" s="404"/>
      <c r="C114" s="404"/>
      <c r="D114" s="404"/>
      <c r="E114" s="404"/>
      <c r="F114" s="404"/>
      <c r="G114" s="404"/>
      <c r="H114" s="404"/>
      <c r="I114" s="404"/>
    </row>
    <row r="115" spans="2:9" ht="27" customHeight="1">
      <c r="B115" s="404"/>
      <c r="C115" s="404"/>
      <c r="D115" s="404"/>
      <c r="E115" s="404"/>
      <c r="F115" s="404"/>
      <c r="G115" s="404"/>
      <c r="H115" s="404"/>
      <c r="I115" s="404"/>
    </row>
    <row r="116" spans="2:9" ht="27" customHeight="1">
      <c r="B116" s="404"/>
      <c r="C116" s="404"/>
      <c r="D116" s="404"/>
      <c r="E116" s="404"/>
      <c r="F116" s="404"/>
      <c r="G116" s="404"/>
      <c r="H116" s="404"/>
      <c r="I116" s="404"/>
    </row>
  </sheetData>
  <mergeCells count="10">
    <mergeCell ref="A5:B5"/>
    <mergeCell ref="B109:I109"/>
    <mergeCell ref="A1:V1"/>
    <mergeCell ref="A3:A4"/>
    <mergeCell ref="B3:B4"/>
    <mergeCell ref="D3:K3"/>
    <mergeCell ref="L3:O3"/>
    <mergeCell ref="P3:S3"/>
    <mergeCell ref="T3:U3"/>
    <mergeCell ref="V3:V4"/>
  </mergeCells>
  <printOptions horizontalCentered="1"/>
  <pageMargins left="0.2" right="0.2" top="0.25" bottom="0.25" header="0.3" footer="0.3"/>
  <pageSetup paperSize="9" scale="90" orientation="landscape" r:id="rId1"/>
  <legacyDrawing r:id="rId2"/>
</worksheet>
</file>

<file path=xl/worksheets/sheet6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30"/>
  <sheetViews>
    <sheetView workbookViewId="0">
      <selection activeCell="L10" sqref="L10"/>
    </sheetView>
  </sheetViews>
  <sheetFormatPr defaultColWidth="9.140625" defaultRowHeight="15.75"/>
  <cols>
    <col min="1" max="1" width="5.5703125" style="409" customWidth="1"/>
    <col min="2" max="2" width="14.42578125" style="410" customWidth="1"/>
    <col min="3" max="3" width="6.85546875" style="409" customWidth="1"/>
    <col min="4" max="4" width="6.7109375" style="409" customWidth="1"/>
    <col min="5" max="5" width="6.28515625" style="409" customWidth="1"/>
    <col min="6" max="6" width="6.140625" style="409" customWidth="1"/>
    <col min="7" max="7" width="6.42578125" style="409" customWidth="1"/>
    <col min="8" max="8" width="6.28515625" style="409" customWidth="1"/>
    <col min="9" max="9" width="7.28515625" style="409" customWidth="1"/>
    <col min="10" max="10" width="6.28515625" style="409" customWidth="1"/>
    <col min="11" max="12" width="6.42578125" style="409" customWidth="1"/>
    <col min="13" max="13" width="6.28515625" style="409" customWidth="1"/>
    <col min="14" max="14" width="6.5703125" style="409" customWidth="1"/>
    <col min="15" max="15" width="7.7109375" style="409" customWidth="1"/>
    <col min="16" max="17" width="5.5703125" style="409" customWidth="1"/>
    <col min="18" max="18" width="6.7109375" style="409" customWidth="1"/>
    <col min="19" max="19" width="6.42578125" style="409" customWidth="1"/>
    <col min="20" max="20" width="6.7109375" style="409" customWidth="1"/>
    <col min="21" max="21" width="7.28515625" style="409" customWidth="1"/>
    <col min="22" max="22" width="7.28515625" style="408" customWidth="1"/>
    <col min="23" max="16384" width="9.140625" style="409"/>
  </cols>
  <sheetData>
    <row r="1" spans="1:22" ht="27" customHeight="1">
      <c r="A1" s="951" t="s">
        <v>1026</v>
      </c>
      <c r="B1" s="951"/>
      <c r="C1" s="951"/>
      <c r="D1" s="951"/>
      <c r="E1" s="951"/>
      <c r="F1" s="951"/>
      <c r="G1" s="951"/>
      <c r="H1" s="951"/>
      <c r="I1" s="951"/>
      <c r="J1" s="951"/>
      <c r="K1" s="951"/>
      <c r="L1" s="951"/>
      <c r="M1" s="951"/>
      <c r="N1" s="951"/>
      <c r="O1" s="951"/>
      <c r="P1" s="951"/>
      <c r="Q1" s="951"/>
      <c r="R1" s="951"/>
      <c r="S1" s="951"/>
      <c r="T1" s="951"/>
      <c r="U1" s="951"/>
      <c r="V1" s="951"/>
    </row>
    <row r="2" spans="1:22" ht="6" customHeight="1">
      <c r="A2" s="798"/>
      <c r="B2" s="799"/>
      <c r="C2" s="798"/>
      <c r="D2" s="798"/>
      <c r="E2" s="798"/>
      <c r="F2" s="798"/>
      <c r="G2" s="798"/>
      <c r="H2" s="798"/>
      <c r="I2" s="798"/>
      <c r="J2" s="798"/>
      <c r="K2" s="798"/>
      <c r="L2" s="798"/>
      <c r="M2" s="798"/>
      <c r="N2" s="798"/>
      <c r="O2" s="798"/>
      <c r="P2" s="798"/>
      <c r="Q2" s="798"/>
      <c r="R2" s="798"/>
      <c r="S2" s="798"/>
      <c r="T2" s="798"/>
      <c r="U2" s="798"/>
      <c r="V2" s="800"/>
    </row>
    <row r="3" spans="1:22" ht="40.5" hidden="1" customHeight="1" thickTop="1">
      <c r="A3" s="962" t="s">
        <v>0</v>
      </c>
      <c r="B3" s="962" t="s">
        <v>363</v>
      </c>
      <c r="C3" s="801" t="s">
        <v>364</v>
      </c>
      <c r="D3" s="962" t="s">
        <v>365</v>
      </c>
      <c r="E3" s="962"/>
      <c r="F3" s="962"/>
      <c r="G3" s="962"/>
      <c r="H3" s="962"/>
      <c r="I3" s="962"/>
      <c r="J3" s="962"/>
      <c r="K3" s="962"/>
      <c r="L3" s="962" t="s">
        <v>366</v>
      </c>
      <c r="M3" s="962"/>
      <c r="N3" s="962"/>
      <c r="O3" s="962"/>
      <c r="P3" s="962" t="s">
        <v>367</v>
      </c>
      <c r="Q3" s="962"/>
      <c r="R3" s="962"/>
      <c r="S3" s="962"/>
      <c r="T3" s="962" t="s">
        <v>368</v>
      </c>
      <c r="U3" s="962"/>
      <c r="V3" s="962" t="s">
        <v>369</v>
      </c>
    </row>
    <row r="4" spans="1:22" ht="126.6" customHeight="1">
      <c r="A4" s="962"/>
      <c r="B4" s="962"/>
      <c r="C4" s="801" t="s">
        <v>438</v>
      </c>
      <c r="D4" s="801" t="s">
        <v>439</v>
      </c>
      <c r="E4" s="801" t="s">
        <v>440</v>
      </c>
      <c r="F4" s="801" t="s">
        <v>441</v>
      </c>
      <c r="G4" s="801" t="s">
        <v>503</v>
      </c>
      <c r="H4" s="801" t="s">
        <v>504</v>
      </c>
      <c r="I4" s="801" t="s">
        <v>444</v>
      </c>
      <c r="J4" s="801" t="s">
        <v>445</v>
      </c>
      <c r="K4" s="801" t="s">
        <v>446</v>
      </c>
      <c r="L4" s="801" t="s">
        <v>447</v>
      </c>
      <c r="M4" s="801" t="s">
        <v>448</v>
      </c>
      <c r="N4" s="801" t="s">
        <v>449</v>
      </c>
      <c r="O4" s="801" t="s">
        <v>450</v>
      </c>
      <c r="P4" s="801" t="s">
        <v>505</v>
      </c>
      <c r="Q4" s="801" t="s">
        <v>506</v>
      </c>
      <c r="R4" s="801" t="s">
        <v>507</v>
      </c>
      <c r="S4" s="801" t="s">
        <v>508</v>
      </c>
      <c r="T4" s="801" t="s">
        <v>509</v>
      </c>
      <c r="U4" s="801" t="s">
        <v>456</v>
      </c>
      <c r="V4" s="962"/>
    </row>
    <row r="5" spans="1:22" ht="27.75" customHeight="1">
      <c r="A5" s="961" t="s">
        <v>1033</v>
      </c>
      <c r="B5" s="961"/>
      <c r="C5" s="831">
        <f>SUM(C6:C9)</f>
        <v>0</v>
      </c>
      <c r="D5" s="831">
        <f t="shared" ref="D5:U5" si="0">SUM(D6:D9)</f>
        <v>1</v>
      </c>
      <c r="E5" s="831">
        <f t="shared" si="0"/>
        <v>4</v>
      </c>
      <c r="F5" s="831">
        <f t="shared" si="0"/>
        <v>4</v>
      </c>
      <c r="G5" s="831">
        <f t="shared" si="0"/>
        <v>1</v>
      </c>
      <c r="H5" s="831">
        <f t="shared" si="0"/>
        <v>1</v>
      </c>
      <c r="I5" s="831">
        <f t="shared" si="0"/>
        <v>4</v>
      </c>
      <c r="J5" s="831">
        <f t="shared" si="0"/>
        <v>4</v>
      </c>
      <c r="K5" s="831">
        <f t="shared" si="0"/>
        <v>4</v>
      </c>
      <c r="L5" s="831">
        <f t="shared" si="0"/>
        <v>1</v>
      </c>
      <c r="M5" s="831">
        <f t="shared" si="0"/>
        <v>1</v>
      </c>
      <c r="N5" s="831">
        <f t="shared" si="0"/>
        <v>3</v>
      </c>
      <c r="O5" s="831">
        <f t="shared" si="0"/>
        <v>2</v>
      </c>
      <c r="P5" s="831">
        <f t="shared" si="0"/>
        <v>2</v>
      </c>
      <c r="Q5" s="831">
        <f t="shared" si="0"/>
        <v>4</v>
      </c>
      <c r="R5" s="831">
        <f t="shared" si="0"/>
        <v>4</v>
      </c>
      <c r="S5" s="831">
        <f t="shared" si="0"/>
        <v>2</v>
      </c>
      <c r="T5" s="831">
        <f t="shared" si="0"/>
        <v>2</v>
      </c>
      <c r="U5" s="831">
        <f t="shared" si="0"/>
        <v>1</v>
      </c>
      <c r="V5" s="831">
        <f>SUM(C5:U5)/4</f>
        <v>11.25</v>
      </c>
    </row>
    <row r="6" spans="1:22" ht="27.75" customHeight="1">
      <c r="A6" s="806">
        <v>1</v>
      </c>
      <c r="B6" s="807" t="s">
        <v>372</v>
      </c>
      <c r="C6" s="806">
        <v>0</v>
      </c>
      <c r="D6" s="806">
        <v>0</v>
      </c>
      <c r="E6" s="806">
        <v>1</v>
      </c>
      <c r="F6" s="806">
        <v>1</v>
      </c>
      <c r="G6" s="806">
        <v>1</v>
      </c>
      <c r="H6" s="806">
        <v>0</v>
      </c>
      <c r="I6" s="806">
        <v>1</v>
      </c>
      <c r="J6" s="806">
        <v>1</v>
      </c>
      <c r="K6" s="806">
        <v>1</v>
      </c>
      <c r="L6" s="806">
        <v>1</v>
      </c>
      <c r="M6" s="806">
        <v>1</v>
      </c>
      <c r="N6" s="806">
        <v>1</v>
      </c>
      <c r="O6" s="806">
        <v>1</v>
      </c>
      <c r="P6" s="806">
        <v>0</v>
      </c>
      <c r="Q6" s="806">
        <v>1</v>
      </c>
      <c r="R6" s="806">
        <v>1</v>
      </c>
      <c r="S6" s="806">
        <v>0</v>
      </c>
      <c r="T6" s="806">
        <v>1</v>
      </c>
      <c r="U6" s="806">
        <v>0</v>
      </c>
      <c r="V6" s="831">
        <f>SUM(C6:U6)</f>
        <v>13</v>
      </c>
    </row>
    <row r="7" spans="1:22" s="401" customFormat="1" ht="27.75" customHeight="1">
      <c r="A7" s="803">
        <v>2</v>
      </c>
      <c r="B7" s="832" t="s">
        <v>329</v>
      </c>
      <c r="C7" s="806">
        <v>0</v>
      </c>
      <c r="D7" s="806">
        <v>0</v>
      </c>
      <c r="E7" s="806">
        <v>1</v>
      </c>
      <c r="F7" s="806">
        <v>1</v>
      </c>
      <c r="G7" s="806">
        <v>0</v>
      </c>
      <c r="H7" s="806">
        <v>0</v>
      </c>
      <c r="I7" s="806">
        <v>1</v>
      </c>
      <c r="J7" s="806">
        <v>1</v>
      </c>
      <c r="K7" s="806">
        <v>1</v>
      </c>
      <c r="L7" s="806">
        <v>0</v>
      </c>
      <c r="M7" s="806">
        <v>0</v>
      </c>
      <c r="N7" s="806">
        <v>1</v>
      </c>
      <c r="O7" s="806">
        <v>1</v>
      </c>
      <c r="P7" s="806">
        <v>0</v>
      </c>
      <c r="Q7" s="806">
        <v>1</v>
      </c>
      <c r="R7" s="806">
        <v>1</v>
      </c>
      <c r="S7" s="806">
        <v>0</v>
      </c>
      <c r="T7" s="806">
        <v>0</v>
      </c>
      <c r="U7" s="806">
        <v>1</v>
      </c>
      <c r="V7" s="833">
        <f t="shared" ref="V7" si="1">SUM(C7:U7)</f>
        <v>10</v>
      </c>
    </row>
    <row r="8" spans="1:22" s="401" customFormat="1" ht="27.75" customHeight="1">
      <c r="A8" s="806">
        <v>3</v>
      </c>
      <c r="B8" s="834" t="s">
        <v>374</v>
      </c>
      <c r="C8" s="806">
        <v>0</v>
      </c>
      <c r="D8" s="806">
        <v>1</v>
      </c>
      <c r="E8" s="806">
        <v>1</v>
      </c>
      <c r="F8" s="806">
        <v>1</v>
      </c>
      <c r="G8" s="806">
        <v>0</v>
      </c>
      <c r="H8" s="806">
        <v>0</v>
      </c>
      <c r="I8" s="806">
        <v>1</v>
      </c>
      <c r="J8" s="806">
        <v>1</v>
      </c>
      <c r="K8" s="806">
        <v>1</v>
      </c>
      <c r="L8" s="806">
        <v>0</v>
      </c>
      <c r="M8" s="806">
        <v>0</v>
      </c>
      <c r="N8" s="806">
        <v>0</v>
      </c>
      <c r="O8" s="806">
        <v>0</v>
      </c>
      <c r="P8" s="806">
        <v>1</v>
      </c>
      <c r="Q8" s="806">
        <v>1</v>
      </c>
      <c r="R8" s="806">
        <v>1</v>
      </c>
      <c r="S8" s="806">
        <v>1</v>
      </c>
      <c r="T8" s="806">
        <v>0</v>
      </c>
      <c r="U8" s="806">
        <v>0</v>
      </c>
      <c r="V8" s="835">
        <f>SUM(C8:U8)</f>
        <v>10</v>
      </c>
    </row>
    <row r="9" spans="1:22" ht="27.75" customHeight="1">
      <c r="A9" s="810">
        <v>4</v>
      </c>
      <c r="B9" s="836" t="s">
        <v>857</v>
      </c>
      <c r="C9" s="838">
        <v>0</v>
      </c>
      <c r="D9" s="838">
        <v>0</v>
      </c>
      <c r="E9" s="838">
        <v>1</v>
      </c>
      <c r="F9" s="838">
        <v>1</v>
      </c>
      <c r="G9" s="838">
        <v>0</v>
      </c>
      <c r="H9" s="838">
        <v>1</v>
      </c>
      <c r="I9" s="838">
        <v>1</v>
      </c>
      <c r="J9" s="838">
        <v>1</v>
      </c>
      <c r="K9" s="838">
        <v>1</v>
      </c>
      <c r="L9" s="838">
        <v>0</v>
      </c>
      <c r="M9" s="838">
        <v>0</v>
      </c>
      <c r="N9" s="838">
        <v>1</v>
      </c>
      <c r="O9" s="838">
        <v>0</v>
      </c>
      <c r="P9" s="838">
        <v>1</v>
      </c>
      <c r="Q9" s="838">
        <v>1</v>
      </c>
      <c r="R9" s="838">
        <v>1</v>
      </c>
      <c r="S9" s="838">
        <v>1</v>
      </c>
      <c r="T9" s="838">
        <v>1</v>
      </c>
      <c r="U9" s="838">
        <v>0</v>
      </c>
      <c r="V9" s="837">
        <f t="shared" ref="V9" si="2">SUM(C9:U9)</f>
        <v>12</v>
      </c>
    </row>
    <row r="10" spans="1:22" ht="27.75" customHeight="1">
      <c r="A10" s="961" t="s">
        <v>1032</v>
      </c>
      <c r="B10" s="961"/>
      <c r="C10" s="831">
        <f>SUM(C11:C14)</f>
        <v>4</v>
      </c>
      <c r="D10" s="831">
        <f t="shared" ref="D10:U10" si="3">SUM(D11:D14)</f>
        <v>4</v>
      </c>
      <c r="E10" s="831">
        <f t="shared" si="3"/>
        <v>4</v>
      </c>
      <c r="F10" s="831">
        <f t="shared" si="3"/>
        <v>4</v>
      </c>
      <c r="G10" s="831">
        <f t="shared" si="3"/>
        <v>4</v>
      </c>
      <c r="H10" s="831">
        <f t="shared" si="3"/>
        <v>3</v>
      </c>
      <c r="I10" s="831">
        <f t="shared" si="3"/>
        <v>4</v>
      </c>
      <c r="J10" s="831">
        <f t="shared" si="3"/>
        <v>4</v>
      </c>
      <c r="K10" s="831">
        <f t="shared" si="3"/>
        <v>4</v>
      </c>
      <c r="L10" s="831">
        <f t="shared" si="3"/>
        <v>3</v>
      </c>
      <c r="M10" s="831">
        <f t="shared" si="3"/>
        <v>3</v>
      </c>
      <c r="N10" s="831">
        <f t="shared" si="3"/>
        <v>4</v>
      </c>
      <c r="O10" s="831">
        <f t="shared" si="3"/>
        <v>4</v>
      </c>
      <c r="P10" s="831">
        <f t="shared" si="3"/>
        <v>4</v>
      </c>
      <c r="Q10" s="831">
        <f t="shared" si="3"/>
        <v>4</v>
      </c>
      <c r="R10" s="831">
        <f t="shared" si="3"/>
        <v>4</v>
      </c>
      <c r="S10" s="831">
        <f t="shared" si="3"/>
        <v>4</v>
      </c>
      <c r="T10" s="831">
        <f t="shared" si="3"/>
        <v>4</v>
      </c>
      <c r="U10" s="831">
        <f t="shared" si="3"/>
        <v>4</v>
      </c>
      <c r="V10" s="801">
        <f>SUM(C10:U10)/4</f>
        <v>18.25</v>
      </c>
    </row>
    <row r="11" spans="1:22" ht="27.75" customHeight="1">
      <c r="A11" s="806">
        <v>1</v>
      </c>
      <c r="B11" s="807" t="s">
        <v>372</v>
      </c>
      <c r="C11" s="806">
        <v>1</v>
      </c>
      <c r="D11" s="806">
        <v>1</v>
      </c>
      <c r="E11" s="806">
        <v>1</v>
      </c>
      <c r="F11" s="806">
        <v>1</v>
      </c>
      <c r="G11" s="806">
        <v>1</v>
      </c>
      <c r="H11" s="806">
        <v>1</v>
      </c>
      <c r="I11" s="806">
        <v>1</v>
      </c>
      <c r="J11" s="806">
        <v>1</v>
      </c>
      <c r="K11" s="806">
        <v>1</v>
      </c>
      <c r="L11" s="806">
        <v>1</v>
      </c>
      <c r="M11" s="806">
        <v>1</v>
      </c>
      <c r="N11" s="806">
        <v>1</v>
      </c>
      <c r="O11" s="806">
        <v>1</v>
      </c>
      <c r="P11" s="806">
        <v>1</v>
      </c>
      <c r="Q11" s="806">
        <v>1</v>
      </c>
      <c r="R11" s="806">
        <v>1</v>
      </c>
      <c r="S11" s="806">
        <v>1</v>
      </c>
      <c r="T11" s="806">
        <v>1</v>
      </c>
      <c r="U11" s="806">
        <v>1</v>
      </c>
      <c r="V11" s="831">
        <f>SUM(C11:U11)</f>
        <v>19</v>
      </c>
    </row>
    <row r="12" spans="1:22" s="401" customFormat="1" ht="27.75" customHeight="1">
      <c r="A12" s="803">
        <v>2</v>
      </c>
      <c r="B12" s="832" t="s">
        <v>329</v>
      </c>
      <c r="C12" s="806">
        <v>1</v>
      </c>
      <c r="D12" s="806">
        <v>1</v>
      </c>
      <c r="E12" s="806">
        <v>1</v>
      </c>
      <c r="F12" s="806">
        <v>1</v>
      </c>
      <c r="G12" s="806">
        <v>1</v>
      </c>
      <c r="H12" s="806">
        <v>0</v>
      </c>
      <c r="I12" s="806">
        <v>1</v>
      </c>
      <c r="J12" s="806">
        <v>1</v>
      </c>
      <c r="K12" s="806">
        <v>1</v>
      </c>
      <c r="L12" s="806">
        <v>0</v>
      </c>
      <c r="M12" s="806">
        <v>0</v>
      </c>
      <c r="N12" s="806">
        <v>1</v>
      </c>
      <c r="O12" s="806">
        <v>1</v>
      </c>
      <c r="P12" s="806">
        <v>1</v>
      </c>
      <c r="Q12" s="806">
        <v>1</v>
      </c>
      <c r="R12" s="806">
        <v>1</v>
      </c>
      <c r="S12" s="806">
        <v>1</v>
      </c>
      <c r="T12" s="806">
        <v>1</v>
      </c>
      <c r="U12" s="806">
        <v>1</v>
      </c>
      <c r="V12" s="833">
        <f t="shared" ref="V12" si="4">SUM(C12:U12)</f>
        <v>16</v>
      </c>
    </row>
    <row r="13" spans="1:22" s="401" customFormat="1" ht="27.75" customHeight="1">
      <c r="A13" s="806">
        <v>3</v>
      </c>
      <c r="B13" s="834" t="s">
        <v>374</v>
      </c>
      <c r="C13" s="806">
        <v>1</v>
      </c>
      <c r="D13" s="806">
        <v>1</v>
      </c>
      <c r="E13" s="806">
        <v>1</v>
      </c>
      <c r="F13" s="806">
        <v>1</v>
      </c>
      <c r="G13" s="806">
        <v>1</v>
      </c>
      <c r="H13" s="806">
        <v>1</v>
      </c>
      <c r="I13" s="806">
        <v>1</v>
      </c>
      <c r="J13" s="806">
        <v>1</v>
      </c>
      <c r="K13" s="806">
        <v>1</v>
      </c>
      <c r="L13" s="806">
        <v>1</v>
      </c>
      <c r="M13" s="806">
        <v>1</v>
      </c>
      <c r="N13" s="806">
        <v>1</v>
      </c>
      <c r="O13" s="806">
        <v>1</v>
      </c>
      <c r="P13" s="806">
        <v>1</v>
      </c>
      <c r="Q13" s="806">
        <v>1</v>
      </c>
      <c r="R13" s="806">
        <v>1</v>
      </c>
      <c r="S13" s="806">
        <v>1</v>
      </c>
      <c r="T13" s="806">
        <v>1</v>
      </c>
      <c r="U13" s="806">
        <v>1</v>
      </c>
      <c r="V13" s="835">
        <f>SUM(C13:U13)</f>
        <v>19</v>
      </c>
    </row>
    <row r="14" spans="1:22" ht="27.75" customHeight="1">
      <c r="A14" s="810">
        <v>4</v>
      </c>
      <c r="B14" s="836" t="s">
        <v>857</v>
      </c>
      <c r="C14" s="838">
        <v>1</v>
      </c>
      <c r="D14" s="838">
        <v>1</v>
      </c>
      <c r="E14" s="838">
        <v>1</v>
      </c>
      <c r="F14" s="838">
        <v>1</v>
      </c>
      <c r="G14" s="838">
        <v>1</v>
      </c>
      <c r="H14" s="838">
        <v>1</v>
      </c>
      <c r="I14" s="838">
        <v>1</v>
      </c>
      <c r="J14" s="838">
        <v>1</v>
      </c>
      <c r="K14" s="838">
        <v>1</v>
      </c>
      <c r="L14" s="838">
        <v>1</v>
      </c>
      <c r="M14" s="838">
        <v>1</v>
      </c>
      <c r="N14" s="838">
        <v>1</v>
      </c>
      <c r="O14" s="838">
        <v>1</v>
      </c>
      <c r="P14" s="838">
        <v>1</v>
      </c>
      <c r="Q14" s="838">
        <v>1</v>
      </c>
      <c r="R14" s="838">
        <v>1</v>
      </c>
      <c r="S14" s="838">
        <v>1</v>
      </c>
      <c r="T14" s="838">
        <v>1</v>
      </c>
      <c r="U14" s="838">
        <v>1</v>
      </c>
      <c r="V14" s="837">
        <f t="shared" ref="V14" si="5">SUM(C14:U14)</f>
        <v>19</v>
      </c>
    </row>
    <row r="16" spans="1:22">
      <c r="B16" s="955"/>
      <c r="C16" s="955"/>
      <c r="D16" s="955"/>
      <c r="E16" s="955"/>
      <c r="F16" s="955"/>
      <c r="G16" s="955"/>
      <c r="H16" s="955"/>
      <c r="I16" s="955"/>
    </row>
    <row r="17" spans="2:22">
      <c r="B17" s="411"/>
      <c r="C17" s="411"/>
      <c r="D17" s="411"/>
      <c r="E17" s="411"/>
      <c r="F17" s="411"/>
      <c r="G17" s="411"/>
      <c r="H17" s="411"/>
      <c r="I17" s="411"/>
    </row>
    <row r="18" spans="2:22">
      <c r="B18" s="411"/>
      <c r="C18" s="411"/>
      <c r="D18" s="411"/>
      <c r="E18" s="411"/>
      <c r="F18" s="411"/>
      <c r="G18" s="411"/>
      <c r="H18" s="411"/>
      <c r="I18" s="411"/>
    </row>
    <row r="19" spans="2:22">
      <c r="B19" s="411"/>
      <c r="C19" s="411"/>
      <c r="D19" s="411"/>
      <c r="E19" s="411"/>
      <c r="F19" s="411"/>
      <c r="G19" s="411"/>
      <c r="H19" s="411"/>
      <c r="I19" s="411"/>
    </row>
    <row r="20" spans="2:22">
      <c r="B20" s="411"/>
      <c r="C20" s="411"/>
      <c r="D20" s="411"/>
      <c r="E20" s="411"/>
      <c r="F20" s="411"/>
      <c r="G20" s="411"/>
      <c r="H20" s="411"/>
      <c r="I20" s="411"/>
    </row>
    <row r="21" spans="2:22">
      <c r="B21" s="411"/>
      <c r="C21" s="411"/>
      <c r="D21" s="411"/>
      <c r="E21" s="411"/>
      <c r="F21" s="411"/>
      <c r="G21" s="411"/>
      <c r="H21" s="411"/>
      <c r="I21" s="411"/>
    </row>
    <row r="22" spans="2:22">
      <c r="B22" s="411"/>
      <c r="C22" s="411"/>
      <c r="D22" s="411"/>
      <c r="E22" s="411"/>
      <c r="F22" s="411"/>
      <c r="G22" s="411"/>
      <c r="H22" s="411"/>
      <c r="I22" s="411"/>
    </row>
    <row r="23" spans="2:22">
      <c r="B23" s="411"/>
      <c r="C23" s="411"/>
      <c r="D23" s="411"/>
      <c r="E23" s="411"/>
      <c r="F23" s="411"/>
      <c r="G23" s="411"/>
      <c r="H23" s="411"/>
      <c r="I23" s="411"/>
    </row>
    <row r="24" spans="2:22">
      <c r="B24" s="959"/>
      <c r="C24" s="959"/>
      <c r="D24" s="959"/>
    </row>
    <row r="25" spans="2:22">
      <c r="B25" s="959"/>
      <c r="C25" s="959"/>
      <c r="D25" s="959"/>
      <c r="E25" s="959"/>
    </row>
    <row r="26" spans="2:22">
      <c r="B26" s="959"/>
      <c r="C26" s="959"/>
      <c r="D26" s="959"/>
      <c r="E26" s="959"/>
    </row>
    <row r="27" spans="2:22">
      <c r="B27" s="959"/>
      <c r="C27" s="959"/>
      <c r="D27" s="959"/>
      <c r="V27" s="409"/>
    </row>
    <row r="29" spans="2:22">
      <c r="B29" s="957"/>
      <c r="C29" s="958"/>
      <c r="D29" s="958"/>
    </row>
    <row r="30" spans="2:22">
      <c r="B30" s="959"/>
      <c r="C30" s="960"/>
      <c r="D30" s="960"/>
    </row>
  </sheetData>
  <mergeCells count="17">
    <mergeCell ref="A1:V1"/>
    <mergeCell ref="A3:A4"/>
    <mergeCell ref="B3:B4"/>
    <mergeCell ref="D3:K3"/>
    <mergeCell ref="L3:O3"/>
    <mergeCell ref="P3:S3"/>
    <mergeCell ref="T3:U3"/>
    <mergeCell ref="V3:V4"/>
    <mergeCell ref="B29:D29"/>
    <mergeCell ref="B30:D30"/>
    <mergeCell ref="A5:B5"/>
    <mergeCell ref="A10:B10"/>
    <mergeCell ref="B16:I16"/>
    <mergeCell ref="B24:D24"/>
    <mergeCell ref="B25:E25"/>
    <mergeCell ref="B26:E26"/>
    <mergeCell ref="B27:D27"/>
  </mergeCells>
  <printOptions horizontalCentered="1"/>
  <pageMargins left="0.2" right="0.2" top="0.25" bottom="0.25" header="0.3" footer="0.3"/>
  <pageSetup paperSize="9" scale="95" orientation="landscape" verticalDpi="0" r:id="rId1"/>
  <legacyDrawing r:id="rId2"/>
</worksheet>
</file>

<file path=xl/worksheets/sheet6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73"/>
  <sheetViews>
    <sheetView workbookViewId="0">
      <selection activeCell="T32" sqref="T32"/>
    </sheetView>
  </sheetViews>
  <sheetFormatPr defaultRowHeight="15"/>
  <cols>
    <col min="1" max="1" width="4.85546875" style="725" customWidth="1"/>
    <col min="2" max="2" width="22.85546875" style="725" customWidth="1"/>
    <col min="3" max="3" width="7.7109375" style="711" customWidth="1"/>
    <col min="4" max="6" width="6.28515625" style="711" customWidth="1"/>
    <col min="7" max="7" width="6.140625" style="711" customWidth="1"/>
    <col min="8" max="8" width="8.5703125" style="711" customWidth="1"/>
    <col min="9" max="9" width="7" style="711" customWidth="1"/>
    <col min="10" max="10" width="6.42578125" style="711" customWidth="1"/>
    <col min="11" max="11" width="6.85546875" style="711" customWidth="1"/>
    <col min="12" max="12" width="6.7109375" style="711" customWidth="1"/>
    <col min="13" max="13" width="7.5703125" style="711" customWidth="1"/>
    <col min="14" max="14" width="5" style="711" customWidth="1"/>
    <col min="15" max="15" width="7.140625" style="711" customWidth="1"/>
    <col min="16" max="16" width="5.5703125" style="711" customWidth="1"/>
    <col min="17" max="17" width="6.28515625" style="711" customWidth="1"/>
    <col min="18" max="18" width="7.42578125" style="712" customWidth="1"/>
    <col min="19" max="256" width="9.140625" style="711"/>
    <col min="257" max="257" width="4.85546875" style="711" customWidth="1"/>
    <col min="258" max="258" width="28.140625" style="711" customWidth="1"/>
    <col min="259" max="259" width="6.5703125" style="711" customWidth="1"/>
    <col min="260" max="262" width="6.28515625" style="711" customWidth="1"/>
    <col min="263" max="263" width="6.140625" style="711" customWidth="1"/>
    <col min="264" max="264" width="8.5703125" style="711" customWidth="1"/>
    <col min="265" max="265" width="7" style="711" customWidth="1"/>
    <col min="266" max="266" width="6.42578125" style="711" customWidth="1"/>
    <col min="267" max="267" width="6.85546875" style="711" customWidth="1"/>
    <col min="268" max="268" width="6.7109375" style="711" customWidth="1"/>
    <col min="269" max="269" width="7.5703125" style="711" customWidth="1"/>
    <col min="270" max="270" width="5" style="711" customWidth="1"/>
    <col min="271" max="271" width="7.140625" style="711" customWidth="1"/>
    <col min="272" max="272" width="5.5703125" style="711" customWidth="1"/>
    <col min="273" max="273" width="6.28515625" style="711" customWidth="1"/>
    <col min="274" max="274" width="7.42578125" style="711" customWidth="1"/>
    <col min="275" max="512" width="9.140625" style="711"/>
    <col min="513" max="513" width="4.85546875" style="711" customWidth="1"/>
    <col min="514" max="514" width="28.140625" style="711" customWidth="1"/>
    <col min="515" max="515" width="6.5703125" style="711" customWidth="1"/>
    <col min="516" max="518" width="6.28515625" style="711" customWidth="1"/>
    <col min="519" max="519" width="6.140625" style="711" customWidth="1"/>
    <col min="520" max="520" width="8.5703125" style="711" customWidth="1"/>
    <col min="521" max="521" width="7" style="711" customWidth="1"/>
    <col min="522" max="522" width="6.42578125" style="711" customWidth="1"/>
    <col min="523" max="523" width="6.85546875" style="711" customWidth="1"/>
    <col min="524" max="524" width="6.7109375" style="711" customWidth="1"/>
    <col min="525" max="525" width="7.5703125" style="711" customWidth="1"/>
    <col min="526" max="526" width="5" style="711" customWidth="1"/>
    <col min="527" max="527" width="7.140625" style="711" customWidth="1"/>
    <col min="528" max="528" width="5.5703125" style="711" customWidth="1"/>
    <col min="529" max="529" width="6.28515625" style="711" customWidth="1"/>
    <col min="530" max="530" width="7.42578125" style="711" customWidth="1"/>
    <col min="531" max="768" width="9.140625" style="711"/>
    <col min="769" max="769" width="4.85546875" style="711" customWidth="1"/>
    <col min="770" max="770" width="28.140625" style="711" customWidth="1"/>
    <col min="771" max="771" width="6.5703125" style="711" customWidth="1"/>
    <col min="772" max="774" width="6.28515625" style="711" customWidth="1"/>
    <col min="775" max="775" width="6.140625" style="711" customWidth="1"/>
    <col min="776" max="776" width="8.5703125" style="711" customWidth="1"/>
    <col min="777" max="777" width="7" style="711" customWidth="1"/>
    <col min="778" max="778" width="6.42578125" style="711" customWidth="1"/>
    <col min="779" max="779" width="6.85546875" style="711" customWidth="1"/>
    <col min="780" max="780" width="6.7109375" style="711" customWidth="1"/>
    <col min="781" max="781" width="7.5703125" style="711" customWidth="1"/>
    <col min="782" max="782" width="5" style="711" customWidth="1"/>
    <col min="783" max="783" width="7.140625" style="711" customWidth="1"/>
    <col min="784" max="784" width="5.5703125" style="711" customWidth="1"/>
    <col min="785" max="785" width="6.28515625" style="711" customWidth="1"/>
    <col min="786" max="786" width="7.42578125" style="711" customWidth="1"/>
    <col min="787" max="1024" width="9.140625" style="711"/>
    <col min="1025" max="1025" width="4.85546875" style="711" customWidth="1"/>
    <col min="1026" max="1026" width="28.140625" style="711" customWidth="1"/>
    <col min="1027" max="1027" width="6.5703125" style="711" customWidth="1"/>
    <col min="1028" max="1030" width="6.28515625" style="711" customWidth="1"/>
    <col min="1031" max="1031" width="6.140625" style="711" customWidth="1"/>
    <col min="1032" max="1032" width="8.5703125" style="711" customWidth="1"/>
    <col min="1033" max="1033" width="7" style="711" customWidth="1"/>
    <col min="1034" max="1034" width="6.42578125" style="711" customWidth="1"/>
    <col min="1035" max="1035" width="6.85546875" style="711" customWidth="1"/>
    <col min="1036" max="1036" width="6.7109375" style="711" customWidth="1"/>
    <col min="1037" max="1037" width="7.5703125" style="711" customWidth="1"/>
    <col min="1038" max="1038" width="5" style="711" customWidth="1"/>
    <col min="1039" max="1039" width="7.140625" style="711" customWidth="1"/>
    <col min="1040" max="1040" width="5.5703125" style="711" customWidth="1"/>
    <col min="1041" max="1041" width="6.28515625" style="711" customWidth="1"/>
    <col min="1042" max="1042" width="7.42578125" style="711" customWidth="1"/>
    <col min="1043" max="1280" width="9.140625" style="711"/>
    <col min="1281" max="1281" width="4.85546875" style="711" customWidth="1"/>
    <col min="1282" max="1282" width="28.140625" style="711" customWidth="1"/>
    <col min="1283" max="1283" width="6.5703125" style="711" customWidth="1"/>
    <col min="1284" max="1286" width="6.28515625" style="711" customWidth="1"/>
    <col min="1287" max="1287" width="6.140625" style="711" customWidth="1"/>
    <col min="1288" max="1288" width="8.5703125" style="711" customWidth="1"/>
    <col min="1289" max="1289" width="7" style="711" customWidth="1"/>
    <col min="1290" max="1290" width="6.42578125" style="711" customWidth="1"/>
    <col min="1291" max="1291" width="6.85546875" style="711" customWidth="1"/>
    <col min="1292" max="1292" width="6.7109375" style="711" customWidth="1"/>
    <col min="1293" max="1293" width="7.5703125" style="711" customWidth="1"/>
    <col min="1294" max="1294" width="5" style="711" customWidth="1"/>
    <col min="1295" max="1295" width="7.140625" style="711" customWidth="1"/>
    <col min="1296" max="1296" width="5.5703125" style="711" customWidth="1"/>
    <col min="1297" max="1297" width="6.28515625" style="711" customWidth="1"/>
    <col min="1298" max="1298" width="7.42578125" style="711" customWidth="1"/>
    <col min="1299" max="1536" width="9.140625" style="711"/>
    <col min="1537" max="1537" width="4.85546875" style="711" customWidth="1"/>
    <col min="1538" max="1538" width="28.140625" style="711" customWidth="1"/>
    <col min="1539" max="1539" width="6.5703125" style="711" customWidth="1"/>
    <col min="1540" max="1542" width="6.28515625" style="711" customWidth="1"/>
    <col min="1543" max="1543" width="6.140625" style="711" customWidth="1"/>
    <col min="1544" max="1544" width="8.5703125" style="711" customWidth="1"/>
    <col min="1545" max="1545" width="7" style="711" customWidth="1"/>
    <col min="1546" max="1546" width="6.42578125" style="711" customWidth="1"/>
    <col min="1547" max="1547" width="6.85546875" style="711" customWidth="1"/>
    <col min="1548" max="1548" width="6.7109375" style="711" customWidth="1"/>
    <col min="1549" max="1549" width="7.5703125" style="711" customWidth="1"/>
    <col min="1550" max="1550" width="5" style="711" customWidth="1"/>
    <col min="1551" max="1551" width="7.140625" style="711" customWidth="1"/>
    <col min="1552" max="1552" width="5.5703125" style="711" customWidth="1"/>
    <col min="1553" max="1553" width="6.28515625" style="711" customWidth="1"/>
    <col min="1554" max="1554" width="7.42578125" style="711" customWidth="1"/>
    <col min="1555" max="1792" width="9.140625" style="711"/>
    <col min="1793" max="1793" width="4.85546875" style="711" customWidth="1"/>
    <col min="1794" max="1794" width="28.140625" style="711" customWidth="1"/>
    <col min="1795" max="1795" width="6.5703125" style="711" customWidth="1"/>
    <col min="1796" max="1798" width="6.28515625" style="711" customWidth="1"/>
    <col min="1799" max="1799" width="6.140625" style="711" customWidth="1"/>
    <col min="1800" max="1800" width="8.5703125" style="711" customWidth="1"/>
    <col min="1801" max="1801" width="7" style="711" customWidth="1"/>
    <col min="1802" max="1802" width="6.42578125" style="711" customWidth="1"/>
    <col min="1803" max="1803" width="6.85546875" style="711" customWidth="1"/>
    <col min="1804" max="1804" width="6.7109375" style="711" customWidth="1"/>
    <col min="1805" max="1805" width="7.5703125" style="711" customWidth="1"/>
    <col min="1806" max="1806" width="5" style="711" customWidth="1"/>
    <col min="1807" max="1807" width="7.140625" style="711" customWidth="1"/>
    <col min="1808" max="1808" width="5.5703125" style="711" customWidth="1"/>
    <col min="1809" max="1809" width="6.28515625" style="711" customWidth="1"/>
    <col min="1810" max="1810" width="7.42578125" style="711" customWidth="1"/>
    <col min="1811" max="2048" width="9.140625" style="711"/>
    <col min="2049" max="2049" width="4.85546875" style="711" customWidth="1"/>
    <col min="2050" max="2050" width="28.140625" style="711" customWidth="1"/>
    <col min="2051" max="2051" width="6.5703125" style="711" customWidth="1"/>
    <col min="2052" max="2054" width="6.28515625" style="711" customWidth="1"/>
    <col min="2055" max="2055" width="6.140625" style="711" customWidth="1"/>
    <col min="2056" max="2056" width="8.5703125" style="711" customWidth="1"/>
    <col min="2057" max="2057" width="7" style="711" customWidth="1"/>
    <col min="2058" max="2058" width="6.42578125" style="711" customWidth="1"/>
    <col min="2059" max="2059" width="6.85546875" style="711" customWidth="1"/>
    <col min="2060" max="2060" width="6.7109375" style="711" customWidth="1"/>
    <col min="2061" max="2061" width="7.5703125" style="711" customWidth="1"/>
    <col min="2062" max="2062" width="5" style="711" customWidth="1"/>
    <col min="2063" max="2063" width="7.140625" style="711" customWidth="1"/>
    <col min="2064" max="2064" width="5.5703125" style="711" customWidth="1"/>
    <col min="2065" max="2065" width="6.28515625" style="711" customWidth="1"/>
    <col min="2066" max="2066" width="7.42578125" style="711" customWidth="1"/>
    <col min="2067" max="2304" width="9.140625" style="711"/>
    <col min="2305" max="2305" width="4.85546875" style="711" customWidth="1"/>
    <col min="2306" max="2306" width="28.140625" style="711" customWidth="1"/>
    <col min="2307" max="2307" width="6.5703125" style="711" customWidth="1"/>
    <col min="2308" max="2310" width="6.28515625" style="711" customWidth="1"/>
    <col min="2311" max="2311" width="6.140625" style="711" customWidth="1"/>
    <col min="2312" max="2312" width="8.5703125" style="711" customWidth="1"/>
    <col min="2313" max="2313" width="7" style="711" customWidth="1"/>
    <col min="2314" max="2314" width="6.42578125" style="711" customWidth="1"/>
    <col min="2315" max="2315" width="6.85546875" style="711" customWidth="1"/>
    <col min="2316" max="2316" width="6.7109375" style="711" customWidth="1"/>
    <col min="2317" max="2317" width="7.5703125" style="711" customWidth="1"/>
    <col min="2318" max="2318" width="5" style="711" customWidth="1"/>
    <col min="2319" max="2319" width="7.140625" style="711" customWidth="1"/>
    <col min="2320" max="2320" width="5.5703125" style="711" customWidth="1"/>
    <col min="2321" max="2321" width="6.28515625" style="711" customWidth="1"/>
    <col min="2322" max="2322" width="7.42578125" style="711" customWidth="1"/>
    <col min="2323" max="2560" width="9.140625" style="711"/>
    <col min="2561" max="2561" width="4.85546875" style="711" customWidth="1"/>
    <col min="2562" max="2562" width="28.140625" style="711" customWidth="1"/>
    <col min="2563" max="2563" width="6.5703125" style="711" customWidth="1"/>
    <col min="2564" max="2566" width="6.28515625" style="711" customWidth="1"/>
    <col min="2567" max="2567" width="6.140625" style="711" customWidth="1"/>
    <col min="2568" max="2568" width="8.5703125" style="711" customWidth="1"/>
    <col min="2569" max="2569" width="7" style="711" customWidth="1"/>
    <col min="2570" max="2570" width="6.42578125" style="711" customWidth="1"/>
    <col min="2571" max="2571" width="6.85546875" style="711" customWidth="1"/>
    <col min="2572" max="2572" width="6.7109375" style="711" customWidth="1"/>
    <col min="2573" max="2573" width="7.5703125" style="711" customWidth="1"/>
    <col min="2574" max="2574" width="5" style="711" customWidth="1"/>
    <col min="2575" max="2575" width="7.140625" style="711" customWidth="1"/>
    <col min="2576" max="2576" width="5.5703125" style="711" customWidth="1"/>
    <col min="2577" max="2577" width="6.28515625" style="711" customWidth="1"/>
    <col min="2578" max="2578" width="7.42578125" style="711" customWidth="1"/>
    <col min="2579" max="2816" width="9.140625" style="711"/>
    <col min="2817" max="2817" width="4.85546875" style="711" customWidth="1"/>
    <col min="2818" max="2818" width="28.140625" style="711" customWidth="1"/>
    <col min="2819" max="2819" width="6.5703125" style="711" customWidth="1"/>
    <col min="2820" max="2822" width="6.28515625" style="711" customWidth="1"/>
    <col min="2823" max="2823" width="6.140625" style="711" customWidth="1"/>
    <col min="2824" max="2824" width="8.5703125" style="711" customWidth="1"/>
    <col min="2825" max="2825" width="7" style="711" customWidth="1"/>
    <col min="2826" max="2826" width="6.42578125" style="711" customWidth="1"/>
    <col min="2827" max="2827" width="6.85546875" style="711" customWidth="1"/>
    <col min="2828" max="2828" width="6.7109375" style="711" customWidth="1"/>
    <col min="2829" max="2829" width="7.5703125" style="711" customWidth="1"/>
    <col min="2830" max="2830" width="5" style="711" customWidth="1"/>
    <col min="2831" max="2831" width="7.140625" style="711" customWidth="1"/>
    <col min="2832" max="2832" width="5.5703125" style="711" customWidth="1"/>
    <col min="2833" max="2833" width="6.28515625" style="711" customWidth="1"/>
    <col min="2834" max="2834" width="7.42578125" style="711" customWidth="1"/>
    <col min="2835" max="3072" width="9.140625" style="711"/>
    <col min="3073" max="3073" width="4.85546875" style="711" customWidth="1"/>
    <col min="3074" max="3074" width="28.140625" style="711" customWidth="1"/>
    <col min="3075" max="3075" width="6.5703125" style="711" customWidth="1"/>
    <col min="3076" max="3078" width="6.28515625" style="711" customWidth="1"/>
    <col min="3079" max="3079" width="6.140625" style="711" customWidth="1"/>
    <col min="3080" max="3080" width="8.5703125" style="711" customWidth="1"/>
    <col min="3081" max="3081" width="7" style="711" customWidth="1"/>
    <col min="3082" max="3082" width="6.42578125" style="711" customWidth="1"/>
    <col min="3083" max="3083" width="6.85546875" style="711" customWidth="1"/>
    <col min="3084" max="3084" width="6.7109375" style="711" customWidth="1"/>
    <col min="3085" max="3085" width="7.5703125" style="711" customWidth="1"/>
    <col min="3086" max="3086" width="5" style="711" customWidth="1"/>
    <col min="3087" max="3087" width="7.140625" style="711" customWidth="1"/>
    <col min="3088" max="3088" width="5.5703125" style="711" customWidth="1"/>
    <col min="3089" max="3089" width="6.28515625" style="711" customWidth="1"/>
    <col min="3090" max="3090" width="7.42578125" style="711" customWidth="1"/>
    <col min="3091" max="3328" width="9.140625" style="711"/>
    <col min="3329" max="3329" width="4.85546875" style="711" customWidth="1"/>
    <col min="3330" max="3330" width="28.140625" style="711" customWidth="1"/>
    <col min="3331" max="3331" width="6.5703125" style="711" customWidth="1"/>
    <col min="3332" max="3334" width="6.28515625" style="711" customWidth="1"/>
    <col min="3335" max="3335" width="6.140625" style="711" customWidth="1"/>
    <col min="3336" max="3336" width="8.5703125" style="711" customWidth="1"/>
    <col min="3337" max="3337" width="7" style="711" customWidth="1"/>
    <col min="3338" max="3338" width="6.42578125" style="711" customWidth="1"/>
    <col min="3339" max="3339" width="6.85546875" style="711" customWidth="1"/>
    <col min="3340" max="3340" width="6.7109375" style="711" customWidth="1"/>
    <col min="3341" max="3341" width="7.5703125" style="711" customWidth="1"/>
    <col min="3342" max="3342" width="5" style="711" customWidth="1"/>
    <col min="3343" max="3343" width="7.140625" style="711" customWidth="1"/>
    <col min="3344" max="3344" width="5.5703125" style="711" customWidth="1"/>
    <col min="3345" max="3345" width="6.28515625" style="711" customWidth="1"/>
    <col min="3346" max="3346" width="7.42578125" style="711" customWidth="1"/>
    <col min="3347" max="3584" width="9.140625" style="711"/>
    <col min="3585" max="3585" width="4.85546875" style="711" customWidth="1"/>
    <col min="3586" max="3586" width="28.140625" style="711" customWidth="1"/>
    <col min="3587" max="3587" width="6.5703125" style="711" customWidth="1"/>
    <col min="3588" max="3590" width="6.28515625" style="711" customWidth="1"/>
    <col min="3591" max="3591" width="6.140625" style="711" customWidth="1"/>
    <col min="3592" max="3592" width="8.5703125" style="711" customWidth="1"/>
    <col min="3593" max="3593" width="7" style="711" customWidth="1"/>
    <col min="3594" max="3594" width="6.42578125" style="711" customWidth="1"/>
    <col min="3595" max="3595" width="6.85546875" style="711" customWidth="1"/>
    <col min="3596" max="3596" width="6.7109375" style="711" customWidth="1"/>
    <col min="3597" max="3597" width="7.5703125" style="711" customWidth="1"/>
    <col min="3598" max="3598" width="5" style="711" customWidth="1"/>
    <col min="3599" max="3599" width="7.140625" style="711" customWidth="1"/>
    <col min="3600" max="3600" width="5.5703125" style="711" customWidth="1"/>
    <col min="3601" max="3601" width="6.28515625" style="711" customWidth="1"/>
    <col min="3602" max="3602" width="7.42578125" style="711" customWidth="1"/>
    <col min="3603" max="3840" width="9.140625" style="711"/>
    <col min="3841" max="3841" width="4.85546875" style="711" customWidth="1"/>
    <col min="3842" max="3842" width="28.140625" style="711" customWidth="1"/>
    <col min="3843" max="3843" width="6.5703125" style="711" customWidth="1"/>
    <col min="3844" max="3846" width="6.28515625" style="711" customWidth="1"/>
    <col min="3847" max="3847" width="6.140625" style="711" customWidth="1"/>
    <col min="3848" max="3848" width="8.5703125" style="711" customWidth="1"/>
    <col min="3849" max="3849" width="7" style="711" customWidth="1"/>
    <col min="3850" max="3850" width="6.42578125" style="711" customWidth="1"/>
    <col min="3851" max="3851" width="6.85546875" style="711" customWidth="1"/>
    <col min="3852" max="3852" width="6.7109375" style="711" customWidth="1"/>
    <col min="3853" max="3853" width="7.5703125" style="711" customWidth="1"/>
    <col min="3854" max="3854" width="5" style="711" customWidth="1"/>
    <col min="3855" max="3855" width="7.140625" style="711" customWidth="1"/>
    <col min="3856" max="3856" width="5.5703125" style="711" customWidth="1"/>
    <col min="3857" max="3857" width="6.28515625" style="711" customWidth="1"/>
    <col min="3858" max="3858" width="7.42578125" style="711" customWidth="1"/>
    <col min="3859" max="4096" width="9.140625" style="711"/>
    <col min="4097" max="4097" width="4.85546875" style="711" customWidth="1"/>
    <col min="4098" max="4098" width="28.140625" style="711" customWidth="1"/>
    <col min="4099" max="4099" width="6.5703125" style="711" customWidth="1"/>
    <col min="4100" max="4102" width="6.28515625" style="711" customWidth="1"/>
    <col min="4103" max="4103" width="6.140625" style="711" customWidth="1"/>
    <col min="4104" max="4104" width="8.5703125" style="711" customWidth="1"/>
    <col min="4105" max="4105" width="7" style="711" customWidth="1"/>
    <col min="4106" max="4106" width="6.42578125" style="711" customWidth="1"/>
    <col min="4107" max="4107" width="6.85546875" style="711" customWidth="1"/>
    <col min="4108" max="4108" width="6.7109375" style="711" customWidth="1"/>
    <col min="4109" max="4109" width="7.5703125" style="711" customWidth="1"/>
    <col min="4110" max="4110" width="5" style="711" customWidth="1"/>
    <col min="4111" max="4111" width="7.140625" style="711" customWidth="1"/>
    <col min="4112" max="4112" width="5.5703125" style="711" customWidth="1"/>
    <col min="4113" max="4113" width="6.28515625" style="711" customWidth="1"/>
    <col min="4114" max="4114" width="7.42578125" style="711" customWidth="1"/>
    <col min="4115" max="4352" width="9.140625" style="711"/>
    <col min="4353" max="4353" width="4.85546875" style="711" customWidth="1"/>
    <col min="4354" max="4354" width="28.140625" style="711" customWidth="1"/>
    <col min="4355" max="4355" width="6.5703125" style="711" customWidth="1"/>
    <col min="4356" max="4358" width="6.28515625" style="711" customWidth="1"/>
    <col min="4359" max="4359" width="6.140625" style="711" customWidth="1"/>
    <col min="4360" max="4360" width="8.5703125" style="711" customWidth="1"/>
    <col min="4361" max="4361" width="7" style="711" customWidth="1"/>
    <col min="4362" max="4362" width="6.42578125" style="711" customWidth="1"/>
    <col min="4363" max="4363" width="6.85546875" style="711" customWidth="1"/>
    <col min="4364" max="4364" width="6.7109375" style="711" customWidth="1"/>
    <col min="4365" max="4365" width="7.5703125" style="711" customWidth="1"/>
    <col min="4366" max="4366" width="5" style="711" customWidth="1"/>
    <col min="4367" max="4367" width="7.140625" style="711" customWidth="1"/>
    <col min="4368" max="4368" width="5.5703125" style="711" customWidth="1"/>
    <col min="4369" max="4369" width="6.28515625" style="711" customWidth="1"/>
    <col min="4370" max="4370" width="7.42578125" style="711" customWidth="1"/>
    <col min="4371" max="4608" width="9.140625" style="711"/>
    <col min="4609" max="4609" width="4.85546875" style="711" customWidth="1"/>
    <col min="4610" max="4610" width="28.140625" style="711" customWidth="1"/>
    <col min="4611" max="4611" width="6.5703125" style="711" customWidth="1"/>
    <col min="4612" max="4614" width="6.28515625" style="711" customWidth="1"/>
    <col min="4615" max="4615" width="6.140625" style="711" customWidth="1"/>
    <col min="4616" max="4616" width="8.5703125" style="711" customWidth="1"/>
    <col min="4617" max="4617" width="7" style="711" customWidth="1"/>
    <col min="4618" max="4618" width="6.42578125" style="711" customWidth="1"/>
    <col min="4619" max="4619" width="6.85546875" style="711" customWidth="1"/>
    <col min="4620" max="4620" width="6.7109375" style="711" customWidth="1"/>
    <col min="4621" max="4621" width="7.5703125" style="711" customWidth="1"/>
    <col min="4622" max="4622" width="5" style="711" customWidth="1"/>
    <col min="4623" max="4623" width="7.140625" style="711" customWidth="1"/>
    <col min="4624" max="4624" width="5.5703125" style="711" customWidth="1"/>
    <col min="4625" max="4625" width="6.28515625" style="711" customWidth="1"/>
    <col min="4626" max="4626" width="7.42578125" style="711" customWidth="1"/>
    <col min="4627" max="4864" width="9.140625" style="711"/>
    <col min="4865" max="4865" width="4.85546875" style="711" customWidth="1"/>
    <col min="4866" max="4866" width="28.140625" style="711" customWidth="1"/>
    <col min="4867" max="4867" width="6.5703125" style="711" customWidth="1"/>
    <col min="4868" max="4870" width="6.28515625" style="711" customWidth="1"/>
    <col min="4871" max="4871" width="6.140625" style="711" customWidth="1"/>
    <col min="4872" max="4872" width="8.5703125" style="711" customWidth="1"/>
    <col min="4873" max="4873" width="7" style="711" customWidth="1"/>
    <col min="4874" max="4874" width="6.42578125" style="711" customWidth="1"/>
    <col min="4875" max="4875" width="6.85546875" style="711" customWidth="1"/>
    <col min="4876" max="4876" width="6.7109375" style="711" customWidth="1"/>
    <col min="4877" max="4877" width="7.5703125" style="711" customWidth="1"/>
    <col min="4878" max="4878" width="5" style="711" customWidth="1"/>
    <col min="4879" max="4879" width="7.140625" style="711" customWidth="1"/>
    <col min="4880" max="4880" width="5.5703125" style="711" customWidth="1"/>
    <col min="4881" max="4881" width="6.28515625" style="711" customWidth="1"/>
    <col min="4882" max="4882" width="7.42578125" style="711" customWidth="1"/>
    <col min="4883" max="5120" width="9.140625" style="711"/>
    <col min="5121" max="5121" width="4.85546875" style="711" customWidth="1"/>
    <col min="5122" max="5122" width="28.140625" style="711" customWidth="1"/>
    <col min="5123" max="5123" width="6.5703125" style="711" customWidth="1"/>
    <col min="5124" max="5126" width="6.28515625" style="711" customWidth="1"/>
    <col min="5127" max="5127" width="6.140625" style="711" customWidth="1"/>
    <col min="5128" max="5128" width="8.5703125" style="711" customWidth="1"/>
    <col min="5129" max="5129" width="7" style="711" customWidth="1"/>
    <col min="5130" max="5130" width="6.42578125" style="711" customWidth="1"/>
    <col min="5131" max="5131" width="6.85546875" style="711" customWidth="1"/>
    <col min="5132" max="5132" width="6.7109375" style="711" customWidth="1"/>
    <col min="5133" max="5133" width="7.5703125" style="711" customWidth="1"/>
    <col min="5134" max="5134" width="5" style="711" customWidth="1"/>
    <col min="5135" max="5135" width="7.140625" style="711" customWidth="1"/>
    <col min="5136" max="5136" width="5.5703125" style="711" customWidth="1"/>
    <col min="5137" max="5137" width="6.28515625" style="711" customWidth="1"/>
    <col min="5138" max="5138" width="7.42578125" style="711" customWidth="1"/>
    <col min="5139" max="5376" width="9.140625" style="711"/>
    <col min="5377" max="5377" width="4.85546875" style="711" customWidth="1"/>
    <col min="5378" max="5378" width="28.140625" style="711" customWidth="1"/>
    <col min="5379" max="5379" width="6.5703125" style="711" customWidth="1"/>
    <col min="5380" max="5382" width="6.28515625" style="711" customWidth="1"/>
    <col min="5383" max="5383" width="6.140625" style="711" customWidth="1"/>
    <col min="5384" max="5384" width="8.5703125" style="711" customWidth="1"/>
    <col min="5385" max="5385" width="7" style="711" customWidth="1"/>
    <col min="5386" max="5386" width="6.42578125" style="711" customWidth="1"/>
    <col min="5387" max="5387" width="6.85546875" style="711" customWidth="1"/>
    <col min="5388" max="5388" width="6.7109375" style="711" customWidth="1"/>
    <col min="5389" max="5389" width="7.5703125" style="711" customWidth="1"/>
    <col min="5390" max="5390" width="5" style="711" customWidth="1"/>
    <col min="5391" max="5391" width="7.140625" style="711" customWidth="1"/>
    <col min="5392" max="5392" width="5.5703125" style="711" customWidth="1"/>
    <col min="5393" max="5393" width="6.28515625" style="711" customWidth="1"/>
    <col min="5394" max="5394" width="7.42578125" style="711" customWidth="1"/>
    <col min="5395" max="5632" width="9.140625" style="711"/>
    <col min="5633" max="5633" width="4.85546875" style="711" customWidth="1"/>
    <col min="5634" max="5634" width="28.140625" style="711" customWidth="1"/>
    <col min="5635" max="5635" width="6.5703125" style="711" customWidth="1"/>
    <col min="5636" max="5638" width="6.28515625" style="711" customWidth="1"/>
    <col min="5639" max="5639" width="6.140625" style="711" customWidth="1"/>
    <col min="5640" max="5640" width="8.5703125" style="711" customWidth="1"/>
    <col min="5641" max="5641" width="7" style="711" customWidth="1"/>
    <col min="5642" max="5642" width="6.42578125" style="711" customWidth="1"/>
    <col min="5643" max="5643" width="6.85546875" style="711" customWidth="1"/>
    <col min="5644" max="5644" width="6.7109375" style="711" customWidth="1"/>
    <col min="5645" max="5645" width="7.5703125" style="711" customWidth="1"/>
    <col min="5646" max="5646" width="5" style="711" customWidth="1"/>
    <col min="5647" max="5647" width="7.140625" style="711" customWidth="1"/>
    <col min="5648" max="5648" width="5.5703125" style="711" customWidth="1"/>
    <col min="5649" max="5649" width="6.28515625" style="711" customWidth="1"/>
    <col min="5650" max="5650" width="7.42578125" style="711" customWidth="1"/>
    <col min="5651" max="5888" width="9.140625" style="711"/>
    <col min="5889" max="5889" width="4.85546875" style="711" customWidth="1"/>
    <col min="5890" max="5890" width="28.140625" style="711" customWidth="1"/>
    <col min="5891" max="5891" width="6.5703125" style="711" customWidth="1"/>
    <col min="5892" max="5894" width="6.28515625" style="711" customWidth="1"/>
    <col min="5895" max="5895" width="6.140625" style="711" customWidth="1"/>
    <col min="5896" max="5896" width="8.5703125" style="711" customWidth="1"/>
    <col min="5897" max="5897" width="7" style="711" customWidth="1"/>
    <col min="5898" max="5898" width="6.42578125" style="711" customWidth="1"/>
    <col min="5899" max="5899" width="6.85546875" style="711" customWidth="1"/>
    <col min="5900" max="5900" width="6.7109375" style="711" customWidth="1"/>
    <col min="5901" max="5901" width="7.5703125" style="711" customWidth="1"/>
    <col min="5902" max="5902" width="5" style="711" customWidth="1"/>
    <col min="5903" max="5903" width="7.140625" style="711" customWidth="1"/>
    <col min="5904" max="5904" width="5.5703125" style="711" customWidth="1"/>
    <col min="5905" max="5905" width="6.28515625" style="711" customWidth="1"/>
    <col min="5906" max="5906" width="7.42578125" style="711" customWidth="1"/>
    <col min="5907" max="6144" width="9.140625" style="711"/>
    <col min="6145" max="6145" width="4.85546875" style="711" customWidth="1"/>
    <col min="6146" max="6146" width="28.140625" style="711" customWidth="1"/>
    <col min="6147" max="6147" width="6.5703125" style="711" customWidth="1"/>
    <col min="6148" max="6150" width="6.28515625" style="711" customWidth="1"/>
    <col min="6151" max="6151" width="6.140625" style="711" customWidth="1"/>
    <col min="6152" max="6152" width="8.5703125" style="711" customWidth="1"/>
    <col min="6153" max="6153" width="7" style="711" customWidth="1"/>
    <col min="6154" max="6154" width="6.42578125" style="711" customWidth="1"/>
    <col min="6155" max="6155" width="6.85546875" style="711" customWidth="1"/>
    <col min="6156" max="6156" width="6.7109375" style="711" customWidth="1"/>
    <col min="6157" max="6157" width="7.5703125" style="711" customWidth="1"/>
    <col min="6158" max="6158" width="5" style="711" customWidth="1"/>
    <col min="6159" max="6159" width="7.140625" style="711" customWidth="1"/>
    <col min="6160" max="6160" width="5.5703125" style="711" customWidth="1"/>
    <col min="6161" max="6161" width="6.28515625" style="711" customWidth="1"/>
    <col min="6162" max="6162" width="7.42578125" style="711" customWidth="1"/>
    <col min="6163" max="6400" width="9.140625" style="711"/>
    <col min="6401" max="6401" width="4.85546875" style="711" customWidth="1"/>
    <col min="6402" max="6402" width="28.140625" style="711" customWidth="1"/>
    <col min="6403" max="6403" width="6.5703125" style="711" customWidth="1"/>
    <col min="6404" max="6406" width="6.28515625" style="711" customWidth="1"/>
    <col min="6407" max="6407" width="6.140625" style="711" customWidth="1"/>
    <col min="6408" max="6408" width="8.5703125" style="711" customWidth="1"/>
    <col min="6409" max="6409" width="7" style="711" customWidth="1"/>
    <col min="6410" max="6410" width="6.42578125" style="711" customWidth="1"/>
    <col min="6411" max="6411" width="6.85546875" style="711" customWidth="1"/>
    <col min="6412" max="6412" width="6.7109375" style="711" customWidth="1"/>
    <col min="6413" max="6413" width="7.5703125" style="711" customWidth="1"/>
    <col min="6414" max="6414" width="5" style="711" customWidth="1"/>
    <col min="6415" max="6415" width="7.140625" style="711" customWidth="1"/>
    <col min="6416" max="6416" width="5.5703125" style="711" customWidth="1"/>
    <col min="6417" max="6417" width="6.28515625" style="711" customWidth="1"/>
    <col min="6418" max="6418" width="7.42578125" style="711" customWidth="1"/>
    <col min="6419" max="6656" width="9.140625" style="711"/>
    <col min="6657" max="6657" width="4.85546875" style="711" customWidth="1"/>
    <col min="6658" max="6658" width="28.140625" style="711" customWidth="1"/>
    <col min="6659" max="6659" width="6.5703125" style="711" customWidth="1"/>
    <col min="6660" max="6662" width="6.28515625" style="711" customWidth="1"/>
    <col min="6663" max="6663" width="6.140625" style="711" customWidth="1"/>
    <col min="6664" max="6664" width="8.5703125" style="711" customWidth="1"/>
    <col min="6665" max="6665" width="7" style="711" customWidth="1"/>
    <col min="6666" max="6666" width="6.42578125" style="711" customWidth="1"/>
    <col min="6667" max="6667" width="6.85546875" style="711" customWidth="1"/>
    <col min="6668" max="6668" width="6.7109375" style="711" customWidth="1"/>
    <col min="6669" max="6669" width="7.5703125" style="711" customWidth="1"/>
    <col min="6670" max="6670" width="5" style="711" customWidth="1"/>
    <col min="6671" max="6671" width="7.140625" style="711" customWidth="1"/>
    <col min="6672" max="6672" width="5.5703125" style="711" customWidth="1"/>
    <col min="6673" max="6673" width="6.28515625" style="711" customWidth="1"/>
    <col min="6674" max="6674" width="7.42578125" style="711" customWidth="1"/>
    <col min="6675" max="6912" width="9.140625" style="711"/>
    <col min="6913" max="6913" width="4.85546875" style="711" customWidth="1"/>
    <col min="6914" max="6914" width="28.140625" style="711" customWidth="1"/>
    <col min="6915" max="6915" width="6.5703125" style="711" customWidth="1"/>
    <col min="6916" max="6918" width="6.28515625" style="711" customWidth="1"/>
    <col min="6919" max="6919" width="6.140625" style="711" customWidth="1"/>
    <col min="6920" max="6920" width="8.5703125" style="711" customWidth="1"/>
    <col min="6921" max="6921" width="7" style="711" customWidth="1"/>
    <col min="6922" max="6922" width="6.42578125" style="711" customWidth="1"/>
    <col min="6923" max="6923" width="6.85546875" style="711" customWidth="1"/>
    <col min="6924" max="6924" width="6.7109375" style="711" customWidth="1"/>
    <col min="6925" max="6925" width="7.5703125" style="711" customWidth="1"/>
    <col min="6926" max="6926" width="5" style="711" customWidth="1"/>
    <col min="6927" max="6927" width="7.140625" style="711" customWidth="1"/>
    <col min="6928" max="6928" width="5.5703125" style="711" customWidth="1"/>
    <col min="6929" max="6929" width="6.28515625" style="711" customWidth="1"/>
    <col min="6930" max="6930" width="7.42578125" style="711" customWidth="1"/>
    <col min="6931" max="7168" width="9.140625" style="711"/>
    <col min="7169" max="7169" width="4.85546875" style="711" customWidth="1"/>
    <col min="7170" max="7170" width="28.140625" style="711" customWidth="1"/>
    <col min="7171" max="7171" width="6.5703125" style="711" customWidth="1"/>
    <col min="7172" max="7174" width="6.28515625" style="711" customWidth="1"/>
    <col min="7175" max="7175" width="6.140625" style="711" customWidth="1"/>
    <col min="7176" max="7176" width="8.5703125" style="711" customWidth="1"/>
    <col min="7177" max="7177" width="7" style="711" customWidth="1"/>
    <col min="7178" max="7178" width="6.42578125" style="711" customWidth="1"/>
    <col min="7179" max="7179" width="6.85546875" style="711" customWidth="1"/>
    <col min="7180" max="7180" width="6.7109375" style="711" customWidth="1"/>
    <col min="7181" max="7181" width="7.5703125" style="711" customWidth="1"/>
    <col min="7182" max="7182" width="5" style="711" customWidth="1"/>
    <col min="7183" max="7183" width="7.140625" style="711" customWidth="1"/>
    <col min="7184" max="7184" width="5.5703125" style="711" customWidth="1"/>
    <col min="7185" max="7185" width="6.28515625" style="711" customWidth="1"/>
    <col min="7186" max="7186" width="7.42578125" style="711" customWidth="1"/>
    <col min="7187" max="7424" width="9.140625" style="711"/>
    <col min="7425" max="7425" width="4.85546875" style="711" customWidth="1"/>
    <col min="7426" max="7426" width="28.140625" style="711" customWidth="1"/>
    <col min="7427" max="7427" width="6.5703125" style="711" customWidth="1"/>
    <col min="7428" max="7430" width="6.28515625" style="711" customWidth="1"/>
    <col min="7431" max="7431" width="6.140625" style="711" customWidth="1"/>
    <col min="7432" max="7432" width="8.5703125" style="711" customWidth="1"/>
    <col min="7433" max="7433" width="7" style="711" customWidth="1"/>
    <col min="7434" max="7434" width="6.42578125" style="711" customWidth="1"/>
    <col min="7435" max="7435" width="6.85546875" style="711" customWidth="1"/>
    <col min="7436" max="7436" width="6.7109375" style="711" customWidth="1"/>
    <col min="7437" max="7437" width="7.5703125" style="711" customWidth="1"/>
    <col min="7438" max="7438" width="5" style="711" customWidth="1"/>
    <col min="7439" max="7439" width="7.140625" style="711" customWidth="1"/>
    <col min="7440" max="7440" width="5.5703125" style="711" customWidth="1"/>
    <col min="7441" max="7441" width="6.28515625" style="711" customWidth="1"/>
    <col min="7442" max="7442" width="7.42578125" style="711" customWidth="1"/>
    <col min="7443" max="7680" width="9.140625" style="711"/>
    <col min="7681" max="7681" width="4.85546875" style="711" customWidth="1"/>
    <col min="7682" max="7682" width="28.140625" style="711" customWidth="1"/>
    <col min="7683" max="7683" width="6.5703125" style="711" customWidth="1"/>
    <col min="7684" max="7686" width="6.28515625" style="711" customWidth="1"/>
    <col min="7687" max="7687" width="6.140625" style="711" customWidth="1"/>
    <col min="7688" max="7688" width="8.5703125" style="711" customWidth="1"/>
    <col min="7689" max="7689" width="7" style="711" customWidth="1"/>
    <col min="7690" max="7690" width="6.42578125" style="711" customWidth="1"/>
    <col min="7691" max="7691" width="6.85546875" style="711" customWidth="1"/>
    <col min="7692" max="7692" width="6.7109375" style="711" customWidth="1"/>
    <col min="7693" max="7693" width="7.5703125" style="711" customWidth="1"/>
    <col min="7694" max="7694" width="5" style="711" customWidth="1"/>
    <col min="7695" max="7695" width="7.140625" style="711" customWidth="1"/>
    <col min="7696" max="7696" width="5.5703125" style="711" customWidth="1"/>
    <col min="7697" max="7697" width="6.28515625" style="711" customWidth="1"/>
    <col min="7698" max="7698" width="7.42578125" style="711" customWidth="1"/>
    <col min="7699" max="7936" width="9.140625" style="711"/>
    <col min="7937" max="7937" width="4.85546875" style="711" customWidth="1"/>
    <col min="7938" max="7938" width="28.140625" style="711" customWidth="1"/>
    <col min="7939" max="7939" width="6.5703125" style="711" customWidth="1"/>
    <col min="7940" max="7942" width="6.28515625" style="711" customWidth="1"/>
    <col min="7943" max="7943" width="6.140625" style="711" customWidth="1"/>
    <col min="7944" max="7944" width="8.5703125" style="711" customWidth="1"/>
    <col min="7945" max="7945" width="7" style="711" customWidth="1"/>
    <col min="7946" max="7946" width="6.42578125" style="711" customWidth="1"/>
    <col min="7947" max="7947" width="6.85546875" style="711" customWidth="1"/>
    <col min="7948" max="7948" width="6.7109375" style="711" customWidth="1"/>
    <col min="7949" max="7949" width="7.5703125" style="711" customWidth="1"/>
    <col min="7950" max="7950" width="5" style="711" customWidth="1"/>
    <col min="7951" max="7951" width="7.140625" style="711" customWidth="1"/>
    <col min="7952" max="7952" width="5.5703125" style="711" customWidth="1"/>
    <col min="7953" max="7953" width="6.28515625" style="711" customWidth="1"/>
    <col min="7954" max="7954" width="7.42578125" style="711" customWidth="1"/>
    <col min="7955" max="8192" width="9.140625" style="711"/>
    <col min="8193" max="8193" width="4.85546875" style="711" customWidth="1"/>
    <col min="8194" max="8194" width="28.140625" style="711" customWidth="1"/>
    <col min="8195" max="8195" width="6.5703125" style="711" customWidth="1"/>
    <col min="8196" max="8198" width="6.28515625" style="711" customWidth="1"/>
    <col min="8199" max="8199" width="6.140625" style="711" customWidth="1"/>
    <col min="8200" max="8200" width="8.5703125" style="711" customWidth="1"/>
    <col min="8201" max="8201" width="7" style="711" customWidth="1"/>
    <col min="8202" max="8202" width="6.42578125" style="711" customWidth="1"/>
    <col min="8203" max="8203" width="6.85546875" style="711" customWidth="1"/>
    <col min="8204" max="8204" width="6.7109375" style="711" customWidth="1"/>
    <col min="8205" max="8205" width="7.5703125" style="711" customWidth="1"/>
    <col min="8206" max="8206" width="5" style="711" customWidth="1"/>
    <col min="8207" max="8207" width="7.140625" style="711" customWidth="1"/>
    <col min="8208" max="8208" width="5.5703125" style="711" customWidth="1"/>
    <col min="8209" max="8209" width="6.28515625" style="711" customWidth="1"/>
    <col min="8210" max="8210" width="7.42578125" style="711" customWidth="1"/>
    <col min="8211" max="8448" width="9.140625" style="711"/>
    <col min="8449" max="8449" width="4.85546875" style="711" customWidth="1"/>
    <col min="8450" max="8450" width="28.140625" style="711" customWidth="1"/>
    <col min="8451" max="8451" width="6.5703125" style="711" customWidth="1"/>
    <col min="8452" max="8454" width="6.28515625" style="711" customWidth="1"/>
    <col min="8455" max="8455" width="6.140625" style="711" customWidth="1"/>
    <col min="8456" max="8456" width="8.5703125" style="711" customWidth="1"/>
    <col min="8457" max="8457" width="7" style="711" customWidth="1"/>
    <col min="8458" max="8458" width="6.42578125" style="711" customWidth="1"/>
    <col min="8459" max="8459" width="6.85546875" style="711" customWidth="1"/>
    <col min="8460" max="8460" width="6.7109375" style="711" customWidth="1"/>
    <col min="8461" max="8461" width="7.5703125" style="711" customWidth="1"/>
    <col min="8462" max="8462" width="5" style="711" customWidth="1"/>
    <col min="8463" max="8463" width="7.140625" style="711" customWidth="1"/>
    <col min="8464" max="8464" width="5.5703125" style="711" customWidth="1"/>
    <col min="8465" max="8465" width="6.28515625" style="711" customWidth="1"/>
    <col min="8466" max="8466" width="7.42578125" style="711" customWidth="1"/>
    <col min="8467" max="8704" width="9.140625" style="711"/>
    <col min="8705" max="8705" width="4.85546875" style="711" customWidth="1"/>
    <col min="8706" max="8706" width="28.140625" style="711" customWidth="1"/>
    <col min="8707" max="8707" width="6.5703125" style="711" customWidth="1"/>
    <col min="8708" max="8710" width="6.28515625" style="711" customWidth="1"/>
    <col min="8711" max="8711" width="6.140625" style="711" customWidth="1"/>
    <col min="8712" max="8712" width="8.5703125" style="711" customWidth="1"/>
    <col min="8713" max="8713" width="7" style="711" customWidth="1"/>
    <col min="8714" max="8714" width="6.42578125" style="711" customWidth="1"/>
    <col min="8715" max="8715" width="6.85546875" style="711" customWidth="1"/>
    <col min="8716" max="8716" width="6.7109375" style="711" customWidth="1"/>
    <col min="8717" max="8717" width="7.5703125" style="711" customWidth="1"/>
    <col min="8718" max="8718" width="5" style="711" customWidth="1"/>
    <col min="8719" max="8719" width="7.140625" style="711" customWidth="1"/>
    <col min="8720" max="8720" width="5.5703125" style="711" customWidth="1"/>
    <col min="8721" max="8721" width="6.28515625" style="711" customWidth="1"/>
    <col min="8722" max="8722" width="7.42578125" style="711" customWidth="1"/>
    <col min="8723" max="8960" width="9.140625" style="711"/>
    <col min="8961" max="8961" width="4.85546875" style="711" customWidth="1"/>
    <col min="8962" max="8962" width="28.140625" style="711" customWidth="1"/>
    <col min="8963" max="8963" width="6.5703125" style="711" customWidth="1"/>
    <col min="8964" max="8966" width="6.28515625" style="711" customWidth="1"/>
    <col min="8967" max="8967" width="6.140625" style="711" customWidth="1"/>
    <col min="8968" max="8968" width="8.5703125" style="711" customWidth="1"/>
    <col min="8969" max="8969" width="7" style="711" customWidth="1"/>
    <col min="8970" max="8970" width="6.42578125" style="711" customWidth="1"/>
    <col min="8971" max="8971" width="6.85546875" style="711" customWidth="1"/>
    <col min="8972" max="8972" width="6.7109375" style="711" customWidth="1"/>
    <col min="8973" max="8973" width="7.5703125" style="711" customWidth="1"/>
    <col min="8974" max="8974" width="5" style="711" customWidth="1"/>
    <col min="8975" max="8975" width="7.140625" style="711" customWidth="1"/>
    <col min="8976" max="8976" width="5.5703125" style="711" customWidth="1"/>
    <col min="8977" max="8977" width="6.28515625" style="711" customWidth="1"/>
    <col min="8978" max="8978" width="7.42578125" style="711" customWidth="1"/>
    <col min="8979" max="9216" width="9.140625" style="711"/>
    <col min="9217" max="9217" width="4.85546875" style="711" customWidth="1"/>
    <col min="9218" max="9218" width="28.140625" style="711" customWidth="1"/>
    <col min="9219" max="9219" width="6.5703125" style="711" customWidth="1"/>
    <col min="9220" max="9222" width="6.28515625" style="711" customWidth="1"/>
    <col min="9223" max="9223" width="6.140625" style="711" customWidth="1"/>
    <col min="9224" max="9224" width="8.5703125" style="711" customWidth="1"/>
    <col min="9225" max="9225" width="7" style="711" customWidth="1"/>
    <col min="9226" max="9226" width="6.42578125" style="711" customWidth="1"/>
    <col min="9227" max="9227" width="6.85546875" style="711" customWidth="1"/>
    <col min="9228" max="9228" width="6.7109375" style="711" customWidth="1"/>
    <col min="9229" max="9229" width="7.5703125" style="711" customWidth="1"/>
    <col min="9230" max="9230" width="5" style="711" customWidth="1"/>
    <col min="9231" max="9231" width="7.140625" style="711" customWidth="1"/>
    <col min="9232" max="9232" width="5.5703125" style="711" customWidth="1"/>
    <col min="9233" max="9233" width="6.28515625" style="711" customWidth="1"/>
    <col min="9234" max="9234" width="7.42578125" style="711" customWidth="1"/>
    <col min="9235" max="9472" width="9.140625" style="711"/>
    <col min="9473" max="9473" width="4.85546875" style="711" customWidth="1"/>
    <col min="9474" max="9474" width="28.140625" style="711" customWidth="1"/>
    <col min="9475" max="9475" width="6.5703125" style="711" customWidth="1"/>
    <col min="9476" max="9478" width="6.28515625" style="711" customWidth="1"/>
    <col min="9479" max="9479" width="6.140625" style="711" customWidth="1"/>
    <col min="9480" max="9480" width="8.5703125" style="711" customWidth="1"/>
    <col min="9481" max="9481" width="7" style="711" customWidth="1"/>
    <col min="9482" max="9482" width="6.42578125" style="711" customWidth="1"/>
    <col min="9483" max="9483" width="6.85546875" style="711" customWidth="1"/>
    <col min="9484" max="9484" width="6.7109375" style="711" customWidth="1"/>
    <col min="9485" max="9485" width="7.5703125" style="711" customWidth="1"/>
    <col min="9486" max="9486" width="5" style="711" customWidth="1"/>
    <col min="9487" max="9487" width="7.140625" style="711" customWidth="1"/>
    <col min="9488" max="9488" width="5.5703125" style="711" customWidth="1"/>
    <col min="9489" max="9489" width="6.28515625" style="711" customWidth="1"/>
    <col min="9490" max="9490" width="7.42578125" style="711" customWidth="1"/>
    <col min="9491" max="9728" width="9.140625" style="711"/>
    <col min="9729" max="9729" width="4.85546875" style="711" customWidth="1"/>
    <col min="9730" max="9730" width="28.140625" style="711" customWidth="1"/>
    <col min="9731" max="9731" width="6.5703125" style="711" customWidth="1"/>
    <col min="9732" max="9734" width="6.28515625" style="711" customWidth="1"/>
    <col min="9735" max="9735" width="6.140625" style="711" customWidth="1"/>
    <col min="9736" max="9736" width="8.5703125" style="711" customWidth="1"/>
    <col min="9737" max="9737" width="7" style="711" customWidth="1"/>
    <col min="9738" max="9738" width="6.42578125" style="711" customWidth="1"/>
    <col min="9739" max="9739" width="6.85546875" style="711" customWidth="1"/>
    <col min="9740" max="9740" width="6.7109375" style="711" customWidth="1"/>
    <col min="9741" max="9741" width="7.5703125" style="711" customWidth="1"/>
    <col min="9742" max="9742" width="5" style="711" customWidth="1"/>
    <col min="9743" max="9743" width="7.140625" style="711" customWidth="1"/>
    <col min="9744" max="9744" width="5.5703125" style="711" customWidth="1"/>
    <col min="9745" max="9745" width="6.28515625" style="711" customWidth="1"/>
    <col min="9746" max="9746" width="7.42578125" style="711" customWidth="1"/>
    <col min="9747" max="9984" width="9.140625" style="711"/>
    <col min="9985" max="9985" width="4.85546875" style="711" customWidth="1"/>
    <col min="9986" max="9986" width="28.140625" style="711" customWidth="1"/>
    <col min="9987" max="9987" width="6.5703125" style="711" customWidth="1"/>
    <col min="9988" max="9990" width="6.28515625" style="711" customWidth="1"/>
    <col min="9991" max="9991" width="6.140625" style="711" customWidth="1"/>
    <col min="9992" max="9992" width="8.5703125" style="711" customWidth="1"/>
    <col min="9993" max="9993" width="7" style="711" customWidth="1"/>
    <col min="9994" max="9994" width="6.42578125" style="711" customWidth="1"/>
    <col min="9995" max="9995" width="6.85546875" style="711" customWidth="1"/>
    <col min="9996" max="9996" width="6.7109375" style="711" customWidth="1"/>
    <col min="9997" max="9997" width="7.5703125" style="711" customWidth="1"/>
    <col min="9998" max="9998" width="5" style="711" customWidth="1"/>
    <col min="9999" max="9999" width="7.140625" style="711" customWidth="1"/>
    <col min="10000" max="10000" width="5.5703125" style="711" customWidth="1"/>
    <col min="10001" max="10001" width="6.28515625" style="711" customWidth="1"/>
    <col min="10002" max="10002" width="7.42578125" style="711" customWidth="1"/>
    <col min="10003" max="10240" width="9.140625" style="711"/>
    <col min="10241" max="10241" width="4.85546875" style="711" customWidth="1"/>
    <col min="10242" max="10242" width="28.140625" style="711" customWidth="1"/>
    <col min="10243" max="10243" width="6.5703125" style="711" customWidth="1"/>
    <col min="10244" max="10246" width="6.28515625" style="711" customWidth="1"/>
    <col min="10247" max="10247" width="6.140625" style="711" customWidth="1"/>
    <col min="10248" max="10248" width="8.5703125" style="711" customWidth="1"/>
    <col min="10249" max="10249" width="7" style="711" customWidth="1"/>
    <col min="10250" max="10250" width="6.42578125" style="711" customWidth="1"/>
    <col min="10251" max="10251" width="6.85546875" style="711" customWidth="1"/>
    <col min="10252" max="10252" width="6.7109375" style="711" customWidth="1"/>
    <col min="10253" max="10253" width="7.5703125" style="711" customWidth="1"/>
    <col min="10254" max="10254" width="5" style="711" customWidth="1"/>
    <col min="10255" max="10255" width="7.140625" style="711" customWidth="1"/>
    <col min="10256" max="10256" width="5.5703125" style="711" customWidth="1"/>
    <col min="10257" max="10257" width="6.28515625" style="711" customWidth="1"/>
    <col min="10258" max="10258" width="7.42578125" style="711" customWidth="1"/>
    <col min="10259" max="10496" width="9.140625" style="711"/>
    <col min="10497" max="10497" width="4.85546875" style="711" customWidth="1"/>
    <col min="10498" max="10498" width="28.140625" style="711" customWidth="1"/>
    <col min="10499" max="10499" width="6.5703125" style="711" customWidth="1"/>
    <col min="10500" max="10502" width="6.28515625" style="711" customWidth="1"/>
    <col min="10503" max="10503" width="6.140625" style="711" customWidth="1"/>
    <col min="10504" max="10504" width="8.5703125" style="711" customWidth="1"/>
    <col min="10505" max="10505" width="7" style="711" customWidth="1"/>
    <col min="10506" max="10506" width="6.42578125" style="711" customWidth="1"/>
    <col min="10507" max="10507" width="6.85546875" style="711" customWidth="1"/>
    <col min="10508" max="10508" width="6.7109375" style="711" customWidth="1"/>
    <col min="10509" max="10509" width="7.5703125" style="711" customWidth="1"/>
    <col min="10510" max="10510" width="5" style="711" customWidth="1"/>
    <col min="10511" max="10511" width="7.140625" style="711" customWidth="1"/>
    <col min="10512" max="10512" width="5.5703125" style="711" customWidth="1"/>
    <col min="10513" max="10513" width="6.28515625" style="711" customWidth="1"/>
    <col min="10514" max="10514" width="7.42578125" style="711" customWidth="1"/>
    <col min="10515" max="10752" width="9.140625" style="711"/>
    <col min="10753" max="10753" width="4.85546875" style="711" customWidth="1"/>
    <col min="10754" max="10754" width="28.140625" style="711" customWidth="1"/>
    <col min="10755" max="10755" width="6.5703125" style="711" customWidth="1"/>
    <col min="10756" max="10758" width="6.28515625" style="711" customWidth="1"/>
    <col min="10759" max="10759" width="6.140625" style="711" customWidth="1"/>
    <col min="10760" max="10760" width="8.5703125" style="711" customWidth="1"/>
    <col min="10761" max="10761" width="7" style="711" customWidth="1"/>
    <col min="10762" max="10762" width="6.42578125" style="711" customWidth="1"/>
    <col min="10763" max="10763" width="6.85546875" style="711" customWidth="1"/>
    <col min="10764" max="10764" width="6.7109375" style="711" customWidth="1"/>
    <col min="10765" max="10765" width="7.5703125" style="711" customWidth="1"/>
    <col min="10766" max="10766" width="5" style="711" customWidth="1"/>
    <col min="10767" max="10767" width="7.140625" style="711" customWidth="1"/>
    <col min="10768" max="10768" width="5.5703125" style="711" customWidth="1"/>
    <col min="10769" max="10769" width="6.28515625" style="711" customWidth="1"/>
    <col min="10770" max="10770" width="7.42578125" style="711" customWidth="1"/>
    <col min="10771" max="11008" width="9.140625" style="711"/>
    <col min="11009" max="11009" width="4.85546875" style="711" customWidth="1"/>
    <col min="11010" max="11010" width="28.140625" style="711" customWidth="1"/>
    <col min="11011" max="11011" width="6.5703125" style="711" customWidth="1"/>
    <col min="11012" max="11014" width="6.28515625" style="711" customWidth="1"/>
    <col min="11015" max="11015" width="6.140625" style="711" customWidth="1"/>
    <col min="11016" max="11016" width="8.5703125" style="711" customWidth="1"/>
    <col min="11017" max="11017" width="7" style="711" customWidth="1"/>
    <col min="11018" max="11018" width="6.42578125" style="711" customWidth="1"/>
    <col min="11019" max="11019" width="6.85546875" style="711" customWidth="1"/>
    <col min="11020" max="11020" width="6.7109375" style="711" customWidth="1"/>
    <col min="11021" max="11021" width="7.5703125" style="711" customWidth="1"/>
    <col min="11022" max="11022" width="5" style="711" customWidth="1"/>
    <col min="11023" max="11023" width="7.140625" style="711" customWidth="1"/>
    <col min="11024" max="11024" width="5.5703125" style="711" customWidth="1"/>
    <col min="11025" max="11025" width="6.28515625" style="711" customWidth="1"/>
    <col min="11026" max="11026" width="7.42578125" style="711" customWidth="1"/>
    <col min="11027" max="11264" width="9.140625" style="711"/>
    <col min="11265" max="11265" width="4.85546875" style="711" customWidth="1"/>
    <col min="11266" max="11266" width="28.140625" style="711" customWidth="1"/>
    <col min="11267" max="11267" width="6.5703125" style="711" customWidth="1"/>
    <col min="11268" max="11270" width="6.28515625" style="711" customWidth="1"/>
    <col min="11271" max="11271" width="6.140625" style="711" customWidth="1"/>
    <col min="11272" max="11272" width="8.5703125" style="711" customWidth="1"/>
    <col min="11273" max="11273" width="7" style="711" customWidth="1"/>
    <col min="11274" max="11274" width="6.42578125" style="711" customWidth="1"/>
    <col min="11275" max="11275" width="6.85546875" style="711" customWidth="1"/>
    <col min="11276" max="11276" width="6.7109375" style="711" customWidth="1"/>
    <col min="11277" max="11277" width="7.5703125" style="711" customWidth="1"/>
    <col min="11278" max="11278" width="5" style="711" customWidth="1"/>
    <col min="11279" max="11279" width="7.140625" style="711" customWidth="1"/>
    <col min="11280" max="11280" width="5.5703125" style="711" customWidth="1"/>
    <col min="11281" max="11281" width="6.28515625" style="711" customWidth="1"/>
    <col min="11282" max="11282" width="7.42578125" style="711" customWidth="1"/>
    <col min="11283" max="11520" width="9.140625" style="711"/>
    <col min="11521" max="11521" width="4.85546875" style="711" customWidth="1"/>
    <col min="11522" max="11522" width="28.140625" style="711" customWidth="1"/>
    <col min="11523" max="11523" width="6.5703125" style="711" customWidth="1"/>
    <col min="11524" max="11526" width="6.28515625" style="711" customWidth="1"/>
    <col min="11527" max="11527" width="6.140625" style="711" customWidth="1"/>
    <col min="11528" max="11528" width="8.5703125" style="711" customWidth="1"/>
    <col min="11529" max="11529" width="7" style="711" customWidth="1"/>
    <col min="11530" max="11530" width="6.42578125" style="711" customWidth="1"/>
    <col min="11531" max="11531" width="6.85546875" style="711" customWidth="1"/>
    <col min="11532" max="11532" width="6.7109375" style="711" customWidth="1"/>
    <col min="11533" max="11533" width="7.5703125" style="711" customWidth="1"/>
    <col min="11534" max="11534" width="5" style="711" customWidth="1"/>
    <col min="11535" max="11535" width="7.140625" style="711" customWidth="1"/>
    <col min="11536" max="11536" width="5.5703125" style="711" customWidth="1"/>
    <col min="11537" max="11537" width="6.28515625" style="711" customWidth="1"/>
    <col min="11538" max="11538" width="7.42578125" style="711" customWidth="1"/>
    <col min="11539" max="11776" width="9.140625" style="711"/>
    <col min="11777" max="11777" width="4.85546875" style="711" customWidth="1"/>
    <col min="11778" max="11778" width="28.140625" style="711" customWidth="1"/>
    <col min="11779" max="11779" width="6.5703125" style="711" customWidth="1"/>
    <col min="11780" max="11782" width="6.28515625" style="711" customWidth="1"/>
    <col min="11783" max="11783" width="6.140625" style="711" customWidth="1"/>
    <col min="11784" max="11784" width="8.5703125" style="711" customWidth="1"/>
    <col min="11785" max="11785" width="7" style="711" customWidth="1"/>
    <col min="11786" max="11786" width="6.42578125" style="711" customWidth="1"/>
    <col min="11787" max="11787" width="6.85546875" style="711" customWidth="1"/>
    <col min="11788" max="11788" width="6.7109375" style="711" customWidth="1"/>
    <col min="11789" max="11789" width="7.5703125" style="711" customWidth="1"/>
    <col min="11790" max="11790" width="5" style="711" customWidth="1"/>
    <col min="11791" max="11791" width="7.140625" style="711" customWidth="1"/>
    <col min="11792" max="11792" width="5.5703125" style="711" customWidth="1"/>
    <col min="11793" max="11793" width="6.28515625" style="711" customWidth="1"/>
    <col min="11794" max="11794" width="7.42578125" style="711" customWidth="1"/>
    <col min="11795" max="12032" width="9.140625" style="711"/>
    <col min="12033" max="12033" width="4.85546875" style="711" customWidth="1"/>
    <col min="12034" max="12034" width="28.140625" style="711" customWidth="1"/>
    <col min="12035" max="12035" width="6.5703125" style="711" customWidth="1"/>
    <col min="12036" max="12038" width="6.28515625" style="711" customWidth="1"/>
    <col min="12039" max="12039" width="6.140625" style="711" customWidth="1"/>
    <col min="12040" max="12040" width="8.5703125" style="711" customWidth="1"/>
    <col min="12041" max="12041" width="7" style="711" customWidth="1"/>
    <col min="12042" max="12042" width="6.42578125" style="711" customWidth="1"/>
    <col min="12043" max="12043" width="6.85546875" style="711" customWidth="1"/>
    <col min="12044" max="12044" width="6.7109375" style="711" customWidth="1"/>
    <col min="12045" max="12045" width="7.5703125" style="711" customWidth="1"/>
    <col min="12046" max="12046" width="5" style="711" customWidth="1"/>
    <col min="12047" max="12047" width="7.140625" style="711" customWidth="1"/>
    <col min="12048" max="12048" width="5.5703125" style="711" customWidth="1"/>
    <col min="12049" max="12049" width="6.28515625" style="711" customWidth="1"/>
    <col min="12050" max="12050" width="7.42578125" style="711" customWidth="1"/>
    <col min="12051" max="12288" width="9.140625" style="711"/>
    <col min="12289" max="12289" width="4.85546875" style="711" customWidth="1"/>
    <col min="12290" max="12290" width="28.140625" style="711" customWidth="1"/>
    <col min="12291" max="12291" width="6.5703125" style="711" customWidth="1"/>
    <col min="12292" max="12294" width="6.28515625" style="711" customWidth="1"/>
    <col min="12295" max="12295" width="6.140625" style="711" customWidth="1"/>
    <col min="12296" max="12296" width="8.5703125" style="711" customWidth="1"/>
    <col min="12297" max="12297" width="7" style="711" customWidth="1"/>
    <col min="12298" max="12298" width="6.42578125" style="711" customWidth="1"/>
    <col min="12299" max="12299" width="6.85546875" style="711" customWidth="1"/>
    <col min="12300" max="12300" width="6.7109375" style="711" customWidth="1"/>
    <col min="12301" max="12301" width="7.5703125" style="711" customWidth="1"/>
    <col min="12302" max="12302" width="5" style="711" customWidth="1"/>
    <col min="12303" max="12303" width="7.140625" style="711" customWidth="1"/>
    <col min="12304" max="12304" width="5.5703125" style="711" customWidth="1"/>
    <col min="12305" max="12305" width="6.28515625" style="711" customWidth="1"/>
    <col min="12306" max="12306" width="7.42578125" style="711" customWidth="1"/>
    <col min="12307" max="12544" width="9.140625" style="711"/>
    <col min="12545" max="12545" width="4.85546875" style="711" customWidth="1"/>
    <col min="12546" max="12546" width="28.140625" style="711" customWidth="1"/>
    <col min="12547" max="12547" width="6.5703125" style="711" customWidth="1"/>
    <col min="12548" max="12550" width="6.28515625" style="711" customWidth="1"/>
    <col min="12551" max="12551" width="6.140625" style="711" customWidth="1"/>
    <col min="12552" max="12552" width="8.5703125" style="711" customWidth="1"/>
    <col min="12553" max="12553" width="7" style="711" customWidth="1"/>
    <col min="12554" max="12554" width="6.42578125" style="711" customWidth="1"/>
    <col min="12555" max="12555" width="6.85546875" style="711" customWidth="1"/>
    <col min="12556" max="12556" width="6.7109375" style="711" customWidth="1"/>
    <col min="12557" max="12557" width="7.5703125" style="711" customWidth="1"/>
    <col min="12558" max="12558" width="5" style="711" customWidth="1"/>
    <col min="12559" max="12559" width="7.140625" style="711" customWidth="1"/>
    <col min="12560" max="12560" width="5.5703125" style="711" customWidth="1"/>
    <col min="12561" max="12561" width="6.28515625" style="711" customWidth="1"/>
    <col min="12562" max="12562" width="7.42578125" style="711" customWidth="1"/>
    <col min="12563" max="12800" width="9.140625" style="711"/>
    <col min="12801" max="12801" width="4.85546875" style="711" customWidth="1"/>
    <col min="12802" max="12802" width="28.140625" style="711" customWidth="1"/>
    <col min="12803" max="12803" width="6.5703125" style="711" customWidth="1"/>
    <col min="12804" max="12806" width="6.28515625" style="711" customWidth="1"/>
    <col min="12807" max="12807" width="6.140625" style="711" customWidth="1"/>
    <col min="12808" max="12808" width="8.5703125" style="711" customWidth="1"/>
    <col min="12809" max="12809" width="7" style="711" customWidth="1"/>
    <col min="12810" max="12810" width="6.42578125" style="711" customWidth="1"/>
    <col min="12811" max="12811" width="6.85546875" style="711" customWidth="1"/>
    <col min="12812" max="12812" width="6.7109375" style="711" customWidth="1"/>
    <col min="12813" max="12813" width="7.5703125" style="711" customWidth="1"/>
    <col min="12814" max="12814" width="5" style="711" customWidth="1"/>
    <col min="12815" max="12815" width="7.140625" style="711" customWidth="1"/>
    <col min="12816" max="12816" width="5.5703125" style="711" customWidth="1"/>
    <col min="12817" max="12817" width="6.28515625" style="711" customWidth="1"/>
    <col min="12818" max="12818" width="7.42578125" style="711" customWidth="1"/>
    <col min="12819" max="13056" width="9.140625" style="711"/>
    <col min="13057" max="13057" width="4.85546875" style="711" customWidth="1"/>
    <col min="13058" max="13058" width="28.140625" style="711" customWidth="1"/>
    <col min="13059" max="13059" width="6.5703125" style="711" customWidth="1"/>
    <col min="13060" max="13062" width="6.28515625" style="711" customWidth="1"/>
    <col min="13063" max="13063" width="6.140625" style="711" customWidth="1"/>
    <col min="13064" max="13064" width="8.5703125" style="711" customWidth="1"/>
    <col min="13065" max="13065" width="7" style="711" customWidth="1"/>
    <col min="13066" max="13066" width="6.42578125" style="711" customWidth="1"/>
    <col min="13067" max="13067" width="6.85546875" style="711" customWidth="1"/>
    <col min="13068" max="13068" width="6.7109375" style="711" customWidth="1"/>
    <col min="13069" max="13069" width="7.5703125" style="711" customWidth="1"/>
    <col min="13070" max="13070" width="5" style="711" customWidth="1"/>
    <col min="13071" max="13071" width="7.140625" style="711" customWidth="1"/>
    <col min="13072" max="13072" width="5.5703125" style="711" customWidth="1"/>
    <col min="13073" max="13073" width="6.28515625" style="711" customWidth="1"/>
    <col min="13074" max="13074" width="7.42578125" style="711" customWidth="1"/>
    <col min="13075" max="13312" width="9.140625" style="711"/>
    <col min="13313" max="13313" width="4.85546875" style="711" customWidth="1"/>
    <col min="13314" max="13314" width="28.140625" style="711" customWidth="1"/>
    <col min="13315" max="13315" width="6.5703125" style="711" customWidth="1"/>
    <col min="13316" max="13318" width="6.28515625" style="711" customWidth="1"/>
    <col min="13319" max="13319" width="6.140625" style="711" customWidth="1"/>
    <col min="13320" max="13320" width="8.5703125" style="711" customWidth="1"/>
    <col min="13321" max="13321" width="7" style="711" customWidth="1"/>
    <col min="13322" max="13322" width="6.42578125" style="711" customWidth="1"/>
    <col min="13323" max="13323" width="6.85546875" style="711" customWidth="1"/>
    <col min="13324" max="13324" width="6.7109375" style="711" customWidth="1"/>
    <col min="13325" max="13325" width="7.5703125" style="711" customWidth="1"/>
    <col min="13326" max="13326" width="5" style="711" customWidth="1"/>
    <col min="13327" max="13327" width="7.140625" style="711" customWidth="1"/>
    <col min="13328" max="13328" width="5.5703125" style="711" customWidth="1"/>
    <col min="13329" max="13329" width="6.28515625" style="711" customWidth="1"/>
    <col min="13330" max="13330" width="7.42578125" style="711" customWidth="1"/>
    <col min="13331" max="13568" width="9.140625" style="711"/>
    <col min="13569" max="13569" width="4.85546875" style="711" customWidth="1"/>
    <col min="13570" max="13570" width="28.140625" style="711" customWidth="1"/>
    <col min="13571" max="13571" width="6.5703125" style="711" customWidth="1"/>
    <col min="13572" max="13574" width="6.28515625" style="711" customWidth="1"/>
    <col min="13575" max="13575" width="6.140625" style="711" customWidth="1"/>
    <col min="13576" max="13576" width="8.5703125" style="711" customWidth="1"/>
    <col min="13577" max="13577" width="7" style="711" customWidth="1"/>
    <col min="13578" max="13578" width="6.42578125" style="711" customWidth="1"/>
    <col min="13579" max="13579" width="6.85546875" style="711" customWidth="1"/>
    <col min="13580" max="13580" width="6.7109375" style="711" customWidth="1"/>
    <col min="13581" max="13581" width="7.5703125" style="711" customWidth="1"/>
    <col min="13582" max="13582" width="5" style="711" customWidth="1"/>
    <col min="13583" max="13583" width="7.140625" style="711" customWidth="1"/>
    <col min="13584" max="13584" width="5.5703125" style="711" customWidth="1"/>
    <col min="13585" max="13585" width="6.28515625" style="711" customWidth="1"/>
    <col min="13586" max="13586" width="7.42578125" style="711" customWidth="1"/>
    <col min="13587" max="13824" width="9.140625" style="711"/>
    <col min="13825" max="13825" width="4.85546875" style="711" customWidth="1"/>
    <col min="13826" max="13826" width="28.140625" style="711" customWidth="1"/>
    <col min="13827" max="13827" width="6.5703125" style="711" customWidth="1"/>
    <col min="13828" max="13830" width="6.28515625" style="711" customWidth="1"/>
    <col min="13831" max="13831" width="6.140625" style="711" customWidth="1"/>
    <col min="13832" max="13832" width="8.5703125" style="711" customWidth="1"/>
    <col min="13833" max="13833" width="7" style="711" customWidth="1"/>
    <col min="13834" max="13834" width="6.42578125" style="711" customWidth="1"/>
    <col min="13835" max="13835" width="6.85546875" style="711" customWidth="1"/>
    <col min="13836" max="13836" width="6.7109375" style="711" customWidth="1"/>
    <col min="13837" max="13837" width="7.5703125" style="711" customWidth="1"/>
    <col min="13838" max="13838" width="5" style="711" customWidth="1"/>
    <col min="13839" max="13839" width="7.140625" style="711" customWidth="1"/>
    <col min="13840" max="13840" width="5.5703125" style="711" customWidth="1"/>
    <col min="13841" max="13841" width="6.28515625" style="711" customWidth="1"/>
    <col min="13842" max="13842" width="7.42578125" style="711" customWidth="1"/>
    <col min="13843" max="14080" width="9.140625" style="711"/>
    <col min="14081" max="14081" width="4.85546875" style="711" customWidth="1"/>
    <col min="14082" max="14082" width="28.140625" style="711" customWidth="1"/>
    <col min="14083" max="14083" width="6.5703125" style="711" customWidth="1"/>
    <col min="14084" max="14086" width="6.28515625" style="711" customWidth="1"/>
    <col min="14087" max="14087" width="6.140625" style="711" customWidth="1"/>
    <col min="14088" max="14088" width="8.5703125" style="711" customWidth="1"/>
    <col min="14089" max="14089" width="7" style="711" customWidth="1"/>
    <col min="14090" max="14090" width="6.42578125" style="711" customWidth="1"/>
    <col min="14091" max="14091" width="6.85546875" style="711" customWidth="1"/>
    <col min="14092" max="14092" width="6.7109375" style="711" customWidth="1"/>
    <col min="14093" max="14093" width="7.5703125" style="711" customWidth="1"/>
    <col min="14094" max="14094" width="5" style="711" customWidth="1"/>
    <col min="14095" max="14095" width="7.140625" style="711" customWidth="1"/>
    <col min="14096" max="14096" width="5.5703125" style="711" customWidth="1"/>
    <col min="14097" max="14097" width="6.28515625" style="711" customWidth="1"/>
    <col min="14098" max="14098" width="7.42578125" style="711" customWidth="1"/>
    <col min="14099" max="14336" width="9.140625" style="711"/>
    <col min="14337" max="14337" width="4.85546875" style="711" customWidth="1"/>
    <col min="14338" max="14338" width="28.140625" style="711" customWidth="1"/>
    <col min="14339" max="14339" width="6.5703125" style="711" customWidth="1"/>
    <col min="14340" max="14342" width="6.28515625" style="711" customWidth="1"/>
    <col min="14343" max="14343" width="6.140625" style="711" customWidth="1"/>
    <col min="14344" max="14344" width="8.5703125" style="711" customWidth="1"/>
    <col min="14345" max="14345" width="7" style="711" customWidth="1"/>
    <col min="14346" max="14346" width="6.42578125" style="711" customWidth="1"/>
    <col min="14347" max="14347" width="6.85546875" style="711" customWidth="1"/>
    <col min="14348" max="14348" width="6.7109375" style="711" customWidth="1"/>
    <col min="14349" max="14349" width="7.5703125" style="711" customWidth="1"/>
    <col min="14350" max="14350" width="5" style="711" customWidth="1"/>
    <col min="14351" max="14351" width="7.140625" style="711" customWidth="1"/>
    <col min="14352" max="14352" width="5.5703125" style="711" customWidth="1"/>
    <col min="14353" max="14353" width="6.28515625" style="711" customWidth="1"/>
    <col min="14354" max="14354" width="7.42578125" style="711" customWidth="1"/>
    <col min="14355" max="14592" width="9.140625" style="711"/>
    <col min="14593" max="14593" width="4.85546875" style="711" customWidth="1"/>
    <col min="14594" max="14594" width="28.140625" style="711" customWidth="1"/>
    <col min="14595" max="14595" width="6.5703125" style="711" customWidth="1"/>
    <col min="14596" max="14598" width="6.28515625" style="711" customWidth="1"/>
    <col min="14599" max="14599" width="6.140625" style="711" customWidth="1"/>
    <col min="14600" max="14600" width="8.5703125" style="711" customWidth="1"/>
    <col min="14601" max="14601" width="7" style="711" customWidth="1"/>
    <col min="14602" max="14602" width="6.42578125" style="711" customWidth="1"/>
    <col min="14603" max="14603" width="6.85546875" style="711" customWidth="1"/>
    <col min="14604" max="14604" width="6.7109375" style="711" customWidth="1"/>
    <col min="14605" max="14605" width="7.5703125" style="711" customWidth="1"/>
    <col min="14606" max="14606" width="5" style="711" customWidth="1"/>
    <col min="14607" max="14607" width="7.140625" style="711" customWidth="1"/>
    <col min="14608" max="14608" width="5.5703125" style="711" customWidth="1"/>
    <col min="14609" max="14609" width="6.28515625" style="711" customWidth="1"/>
    <col min="14610" max="14610" width="7.42578125" style="711" customWidth="1"/>
    <col min="14611" max="14848" width="9.140625" style="711"/>
    <col min="14849" max="14849" width="4.85546875" style="711" customWidth="1"/>
    <col min="14850" max="14850" width="28.140625" style="711" customWidth="1"/>
    <col min="14851" max="14851" width="6.5703125" style="711" customWidth="1"/>
    <col min="14852" max="14854" width="6.28515625" style="711" customWidth="1"/>
    <col min="14855" max="14855" width="6.140625" style="711" customWidth="1"/>
    <col min="14856" max="14856" width="8.5703125" style="711" customWidth="1"/>
    <col min="14857" max="14857" width="7" style="711" customWidth="1"/>
    <col min="14858" max="14858" width="6.42578125" style="711" customWidth="1"/>
    <col min="14859" max="14859" width="6.85546875" style="711" customWidth="1"/>
    <col min="14860" max="14860" width="6.7109375" style="711" customWidth="1"/>
    <col min="14861" max="14861" width="7.5703125" style="711" customWidth="1"/>
    <col min="14862" max="14862" width="5" style="711" customWidth="1"/>
    <col min="14863" max="14863" width="7.140625" style="711" customWidth="1"/>
    <col min="14864" max="14864" width="5.5703125" style="711" customWidth="1"/>
    <col min="14865" max="14865" width="6.28515625" style="711" customWidth="1"/>
    <col min="14866" max="14866" width="7.42578125" style="711" customWidth="1"/>
    <col min="14867" max="15104" width="9.140625" style="711"/>
    <col min="15105" max="15105" width="4.85546875" style="711" customWidth="1"/>
    <col min="15106" max="15106" width="28.140625" style="711" customWidth="1"/>
    <col min="15107" max="15107" width="6.5703125" style="711" customWidth="1"/>
    <col min="15108" max="15110" width="6.28515625" style="711" customWidth="1"/>
    <col min="15111" max="15111" width="6.140625" style="711" customWidth="1"/>
    <col min="15112" max="15112" width="8.5703125" style="711" customWidth="1"/>
    <col min="15113" max="15113" width="7" style="711" customWidth="1"/>
    <col min="15114" max="15114" width="6.42578125" style="711" customWidth="1"/>
    <col min="15115" max="15115" width="6.85546875" style="711" customWidth="1"/>
    <col min="15116" max="15116" width="6.7109375" style="711" customWidth="1"/>
    <col min="15117" max="15117" width="7.5703125" style="711" customWidth="1"/>
    <col min="15118" max="15118" width="5" style="711" customWidth="1"/>
    <col min="15119" max="15119" width="7.140625" style="711" customWidth="1"/>
    <col min="15120" max="15120" width="5.5703125" style="711" customWidth="1"/>
    <col min="15121" max="15121" width="6.28515625" style="711" customWidth="1"/>
    <col min="15122" max="15122" width="7.42578125" style="711" customWidth="1"/>
    <col min="15123" max="15360" width="9.140625" style="711"/>
    <col min="15361" max="15361" width="4.85546875" style="711" customWidth="1"/>
    <col min="15362" max="15362" width="28.140625" style="711" customWidth="1"/>
    <col min="15363" max="15363" width="6.5703125" style="711" customWidth="1"/>
    <col min="15364" max="15366" width="6.28515625" style="711" customWidth="1"/>
    <col min="15367" max="15367" width="6.140625" style="711" customWidth="1"/>
    <col min="15368" max="15368" width="8.5703125" style="711" customWidth="1"/>
    <col min="15369" max="15369" width="7" style="711" customWidth="1"/>
    <col min="15370" max="15370" width="6.42578125" style="711" customWidth="1"/>
    <col min="15371" max="15371" width="6.85546875" style="711" customWidth="1"/>
    <col min="15372" max="15372" width="6.7109375" style="711" customWidth="1"/>
    <col min="15373" max="15373" width="7.5703125" style="711" customWidth="1"/>
    <col min="15374" max="15374" width="5" style="711" customWidth="1"/>
    <col min="15375" max="15375" width="7.140625" style="711" customWidth="1"/>
    <col min="15376" max="15376" width="5.5703125" style="711" customWidth="1"/>
    <col min="15377" max="15377" width="6.28515625" style="711" customWidth="1"/>
    <col min="15378" max="15378" width="7.42578125" style="711" customWidth="1"/>
    <col min="15379" max="15616" width="9.140625" style="711"/>
    <col min="15617" max="15617" width="4.85546875" style="711" customWidth="1"/>
    <col min="15618" max="15618" width="28.140625" style="711" customWidth="1"/>
    <col min="15619" max="15619" width="6.5703125" style="711" customWidth="1"/>
    <col min="15620" max="15622" width="6.28515625" style="711" customWidth="1"/>
    <col min="15623" max="15623" width="6.140625" style="711" customWidth="1"/>
    <col min="15624" max="15624" width="8.5703125" style="711" customWidth="1"/>
    <col min="15625" max="15625" width="7" style="711" customWidth="1"/>
    <col min="15626" max="15626" width="6.42578125" style="711" customWidth="1"/>
    <col min="15627" max="15627" width="6.85546875" style="711" customWidth="1"/>
    <col min="15628" max="15628" width="6.7109375" style="711" customWidth="1"/>
    <col min="15629" max="15629" width="7.5703125" style="711" customWidth="1"/>
    <col min="15630" max="15630" width="5" style="711" customWidth="1"/>
    <col min="15631" max="15631" width="7.140625" style="711" customWidth="1"/>
    <col min="15632" max="15632" width="5.5703125" style="711" customWidth="1"/>
    <col min="15633" max="15633" width="6.28515625" style="711" customWidth="1"/>
    <col min="15634" max="15634" width="7.42578125" style="711" customWidth="1"/>
    <col min="15635" max="15872" width="9.140625" style="711"/>
    <col min="15873" max="15873" width="4.85546875" style="711" customWidth="1"/>
    <col min="15874" max="15874" width="28.140625" style="711" customWidth="1"/>
    <col min="15875" max="15875" width="6.5703125" style="711" customWidth="1"/>
    <col min="15876" max="15878" width="6.28515625" style="711" customWidth="1"/>
    <col min="15879" max="15879" width="6.140625" style="711" customWidth="1"/>
    <col min="15880" max="15880" width="8.5703125" style="711" customWidth="1"/>
    <col min="15881" max="15881" width="7" style="711" customWidth="1"/>
    <col min="15882" max="15882" width="6.42578125" style="711" customWidth="1"/>
    <col min="15883" max="15883" width="6.85546875" style="711" customWidth="1"/>
    <col min="15884" max="15884" width="6.7109375" style="711" customWidth="1"/>
    <col min="15885" max="15885" width="7.5703125" style="711" customWidth="1"/>
    <col min="15886" max="15886" width="5" style="711" customWidth="1"/>
    <col min="15887" max="15887" width="7.140625" style="711" customWidth="1"/>
    <col min="15888" max="15888" width="5.5703125" style="711" customWidth="1"/>
    <col min="15889" max="15889" width="6.28515625" style="711" customWidth="1"/>
    <col min="15890" max="15890" width="7.42578125" style="711" customWidth="1"/>
    <col min="15891" max="16128" width="9.140625" style="711"/>
    <col min="16129" max="16129" width="4.85546875" style="711" customWidth="1"/>
    <col min="16130" max="16130" width="28.140625" style="711" customWidth="1"/>
    <col min="16131" max="16131" width="6.5703125" style="711" customWidth="1"/>
    <col min="16132" max="16134" width="6.28515625" style="711" customWidth="1"/>
    <col min="16135" max="16135" width="6.140625" style="711" customWidth="1"/>
    <col min="16136" max="16136" width="8.5703125" style="711" customWidth="1"/>
    <col min="16137" max="16137" width="7" style="711" customWidth="1"/>
    <col min="16138" max="16138" width="6.42578125" style="711" customWidth="1"/>
    <col min="16139" max="16139" width="6.85546875" style="711" customWidth="1"/>
    <col min="16140" max="16140" width="6.7109375" style="711" customWidth="1"/>
    <col min="16141" max="16141" width="7.5703125" style="711" customWidth="1"/>
    <col min="16142" max="16142" width="5" style="711" customWidth="1"/>
    <col min="16143" max="16143" width="7.140625" style="711" customWidth="1"/>
    <col min="16144" max="16144" width="5.5703125" style="711" customWidth="1"/>
    <col min="16145" max="16145" width="6.28515625" style="711" customWidth="1"/>
    <col min="16146" max="16146" width="7.42578125" style="711" customWidth="1"/>
    <col min="16147" max="16384" width="9.140625" style="711"/>
  </cols>
  <sheetData>
    <row r="1" spans="1:18" ht="14.25">
      <c r="A1" s="963" t="s">
        <v>1028</v>
      </c>
      <c r="B1" s="963"/>
      <c r="C1" s="963"/>
      <c r="D1" s="963"/>
      <c r="E1" s="963"/>
      <c r="F1" s="710"/>
    </row>
    <row r="2" spans="1:18" ht="15.75">
      <c r="A2" s="964" t="s">
        <v>995</v>
      </c>
      <c r="B2" s="964"/>
      <c r="C2" s="964"/>
      <c r="D2" s="964"/>
      <c r="E2" s="964"/>
      <c r="F2" s="964"/>
      <c r="G2" s="964"/>
      <c r="H2" s="964"/>
      <c r="I2" s="964"/>
      <c r="J2" s="964"/>
      <c r="K2" s="964"/>
      <c r="L2" s="964"/>
      <c r="M2" s="964"/>
      <c r="N2" s="964"/>
      <c r="O2" s="964"/>
      <c r="P2" s="964"/>
      <c r="Q2" s="964"/>
      <c r="R2" s="964"/>
    </row>
    <row r="3" spans="1:18" ht="15.75">
      <c r="A3" s="965"/>
      <c r="B3" s="965"/>
      <c r="C3" s="965"/>
      <c r="D3" s="965"/>
      <c r="E3" s="965"/>
      <c r="F3" s="965"/>
      <c r="G3" s="965"/>
      <c r="H3" s="965"/>
      <c r="I3" s="965"/>
      <c r="J3" s="965"/>
      <c r="K3" s="965"/>
      <c r="L3" s="965"/>
      <c r="M3" s="965"/>
      <c r="N3" s="965"/>
      <c r="O3" s="965"/>
      <c r="P3" s="965"/>
      <c r="Q3" s="965"/>
      <c r="R3" s="965"/>
    </row>
    <row r="4" spans="1:18" s="715" customFormat="1" ht="165">
      <c r="A4" s="713" t="s">
        <v>0</v>
      </c>
      <c r="B4" s="714" t="s">
        <v>862</v>
      </c>
      <c r="C4" s="714" t="s">
        <v>863</v>
      </c>
      <c r="D4" s="714" t="s">
        <v>864</v>
      </c>
      <c r="E4" s="714" t="s">
        <v>865</v>
      </c>
      <c r="F4" s="714" t="s">
        <v>866</v>
      </c>
      <c r="G4" s="714" t="s">
        <v>867</v>
      </c>
      <c r="H4" s="714" t="s">
        <v>868</v>
      </c>
      <c r="I4" s="714" t="s">
        <v>869</v>
      </c>
      <c r="J4" s="714" t="s">
        <v>870</v>
      </c>
      <c r="K4" s="714" t="s">
        <v>871</v>
      </c>
      <c r="L4" s="714" t="s">
        <v>872</v>
      </c>
      <c r="M4" s="714" t="s">
        <v>873</v>
      </c>
      <c r="N4" s="714" t="s">
        <v>874</v>
      </c>
      <c r="O4" s="714" t="s">
        <v>875</v>
      </c>
      <c r="P4" s="714" t="s">
        <v>876</v>
      </c>
      <c r="Q4" s="714" t="s">
        <v>877</v>
      </c>
      <c r="R4" s="755" t="s">
        <v>878</v>
      </c>
    </row>
    <row r="5" spans="1:18" s="715" customFormat="1" ht="32.25" customHeight="1">
      <c r="A5" s="713"/>
      <c r="B5" s="714" t="s">
        <v>370</v>
      </c>
      <c r="C5" s="782">
        <f>SUM(C7:C171)</f>
        <v>114</v>
      </c>
      <c r="D5" s="782">
        <f t="shared" ref="D5:Q5" si="0">SUM(D7:D171)</f>
        <v>77</v>
      </c>
      <c r="E5" s="782">
        <f t="shared" si="0"/>
        <v>111</v>
      </c>
      <c r="F5" s="782">
        <f t="shared" si="0"/>
        <v>90</v>
      </c>
      <c r="G5" s="782">
        <f t="shared" si="0"/>
        <v>114</v>
      </c>
      <c r="H5" s="782">
        <f t="shared" si="0"/>
        <v>91</v>
      </c>
      <c r="I5" s="782">
        <f t="shared" si="0"/>
        <v>75</v>
      </c>
      <c r="J5" s="782">
        <f t="shared" si="0"/>
        <v>47</v>
      </c>
      <c r="K5" s="782">
        <f t="shared" si="0"/>
        <v>48</v>
      </c>
      <c r="L5" s="782">
        <f t="shared" si="0"/>
        <v>78</v>
      </c>
      <c r="M5" s="782">
        <f t="shared" si="0"/>
        <v>82</v>
      </c>
      <c r="N5" s="782">
        <f t="shared" si="0"/>
        <v>90</v>
      </c>
      <c r="O5" s="782">
        <f t="shared" si="0"/>
        <v>49</v>
      </c>
      <c r="P5" s="782">
        <f t="shared" si="0"/>
        <v>113</v>
      </c>
      <c r="Q5" s="782">
        <f t="shared" si="0"/>
        <v>114</v>
      </c>
      <c r="R5" s="816">
        <f>SUM(C5:Q5)/114</f>
        <v>11.342105263157896</v>
      </c>
    </row>
    <row r="6" spans="1:18" ht="23.25" customHeight="1">
      <c r="A6" s="714" t="s">
        <v>13</v>
      </c>
      <c r="B6" s="713" t="s">
        <v>564</v>
      </c>
      <c r="C6" s="716"/>
      <c r="D6" s="716"/>
      <c r="E6" s="716"/>
      <c r="F6" s="716"/>
      <c r="G6" s="716"/>
      <c r="H6" s="716"/>
      <c r="I6" s="716"/>
      <c r="J6" s="716"/>
      <c r="K6" s="716"/>
      <c r="L6" s="716"/>
      <c r="M6" s="716"/>
      <c r="N6" s="716"/>
      <c r="O6" s="716"/>
      <c r="P6" s="716"/>
      <c r="Q6" s="716"/>
      <c r="R6" s="736"/>
    </row>
    <row r="7" spans="1:18">
      <c r="A7" s="746">
        <v>1</v>
      </c>
      <c r="B7" s="747" t="s">
        <v>350</v>
      </c>
      <c r="C7" s="716"/>
      <c r="D7" s="716"/>
      <c r="E7" s="716"/>
      <c r="F7" s="716"/>
      <c r="G7" s="716"/>
      <c r="H7" s="716"/>
      <c r="I7" s="716"/>
      <c r="J7" s="716"/>
      <c r="K7" s="716"/>
      <c r="L7" s="716"/>
      <c r="M7" s="716"/>
      <c r="N7" s="716"/>
      <c r="O7" s="716"/>
      <c r="P7" s="716"/>
      <c r="Q7" s="716"/>
      <c r="R7" s="736"/>
    </row>
    <row r="8" spans="1:18">
      <c r="A8" s="737"/>
      <c r="B8" s="717" t="s">
        <v>941</v>
      </c>
      <c r="C8" s="718">
        <v>1</v>
      </c>
      <c r="D8" s="723">
        <v>1</v>
      </c>
      <c r="E8" s="718">
        <v>1</v>
      </c>
      <c r="F8" s="723">
        <v>1</v>
      </c>
      <c r="G8" s="718">
        <v>1</v>
      </c>
      <c r="H8" s="723">
        <v>1</v>
      </c>
      <c r="I8" s="718">
        <v>1</v>
      </c>
      <c r="J8" s="723">
        <v>1</v>
      </c>
      <c r="K8" s="723">
        <v>1</v>
      </c>
      <c r="L8" s="719">
        <v>1</v>
      </c>
      <c r="M8" s="720">
        <v>1</v>
      </c>
      <c r="N8" s="723">
        <v>1</v>
      </c>
      <c r="O8" s="723">
        <v>1</v>
      </c>
      <c r="P8" s="718">
        <v>1</v>
      </c>
      <c r="Q8" s="718">
        <v>1</v>
      </c>
      <c r="R8" s="829">
        <f>SUM(C8:Q8)</f>
        <v>15</v>
      </c>
    </row>
    <row r="9" spans="1:18">
      <c r="A9" s="737"/>
      <c r="B9" s="717" t="s">
        <v>942</v>
      </c>
      <c r="C9" s="718">
        <v>1</v>
      </c>
      <c r="D9" s="718">
        <v>1</v>
      </c>
      <c r="E9" s="718">
        <v>1</v>
      </c>
      <c r="F9" s="720">
        <v>0</v>
      </c>
      <c r="G9" s="718">
        <v>1</v>
      </c>
      <c r="H9" s="723">
        <v>1</v>
      </c>
      <c r="I9" s="718">
        <v>1</v>
      </c>
      <c r="J9" s="721">
        <v>0</v>
      </c>
      <c r="K9" s="718">
        <v>0</v>
      </c>
      <c r="L9" s="719">
        <v>1</v>
      </c>
      <c r="M9" s="720">
        <v>1</v>
      </c>
      <c r="N9" s="723">
        <v>1</v>
      </c>
      <c r="O9" s="720">
        <v>0</v>
      </c>
      <c r="P9" s="718">
        <v>1</v>
      </c>
      <c r="Q9" s="718">
        <v>1</v>
      </c>
      <c r="R9" s="829">
        <f t="shared" ref="R9:R30" si="1">SUM(C9:Q9)</f>
        <v>11</v>
      </c>
    </row>
    <row r="10" spans="1:18">
      <c r="A10" s="737"/>
      <c r="B10" s="717" t="s">
        <v>879</v>
      </c>
      <c r="C10" s="718">
        <v>1</v>
      </c>
      <c r="D10" s="718">
        <v>1</v>
      </c>
      <c r="E10" s="718">
        <v>1</v>
      </c>
      <c r="F10" s="720">
        <v>0</v>
      </c>
      <c r="G10" s="718">
        <v>1</v>
      </c>
      <c r="H10" s="723">
        <v>1</v>
      </c>
      <c r="I10" s="718">
        <v>1</v>
      </c>
      <c r="J10" s="719">
        <v>0</v>
      </c>
      <c r="K10" s="718">
        <v>0</v>
      </c>
      <c r="L10" s="719">
        <v>1</v>
      </c>
      <c r="M10" s="720">
        <v>1</v>
      </c>
      <c r="N10" s="720">
        <v>0</v>
      </c>
      <c r="O10" s="720">
        <v>0</v>
      </c>
      <c r="P10" s="718">
        <v>1</v>
      </c>
      <c r="Q10" s="718">
        <v>1</v>
      </c>
      <c r="R10" s="829">
        <f t="shared" si="1"/>
        <v>10</v>
      </c>
    </row>
    <row r="11" spans="1:18">
      <c r="A11" s="748">
        <v>2</v>
      </c>
      <c r="B11" s="743" t="s">
        <v>404</v>
      </c>
      <c r="C11" s="718"/>
      <c r="D11" s="718"/>
      <c r="E11" s="718"/>
      <c r="F11" s="720"/>
      <c r="G11" s="718"/>
      <c r="H11" s="723"/>
      <c r="I11" s="718"/>
      <c r="J11" s="719"/>
      <c r="K11" s="718"/>
      <c r="L11" s="719"/>
      <c r="M11" s="720"/>
      <c r="N11" s="720"/>
      <c r="O11" s="720"/>
      <c r="P11" s="718"/>
      <c r="Q11" s="718"/>
      <c r="R11" s="829"/>
    </row>
    <row r="12" spans="1:18" s="315" customFormat="1">
      <c r="A12" s="737"/>
      <c r="B12" s="717" t="s">
        <v>940</v>
      </c>
      <c r="C12" s="718">
        <v>1</v>
      </c>
      <c r="D12" s="723">
        <v>1</v>
      </c>
      <c r="E12" s="723">
        <v>1</v>
      </c>
      <c r="F12" s="720">
        <v>0</v>
      </c>
      <c r="G12" s="718">
        <v>1</v>
      </c>
      <c r="H12" s="723">
        <v>1</v>
      </c>
      <c r="I12" s="718">
        <v>1</v>
      </c>
      <c r="J12" s="721">
        <v>0</v>
      </c>
      <c r="K12" s="718">
        <v>0</v>
      </c>
      <c r="L12" s="719">
        <v>1</v>
      </c>
      <c r="M12" s="720">
        <v>1</v>
      </c>
      <c r="N12" s="720">
        <v>0</v>
      </c>
      <c r="O12" s="720">
        <v>0</v>
      </c>
      <c r="P12" s="718">
        <v>1</v>
      </c>
      <c r="Q12" s="718">
        <v>1</v>
      </c>
      <c r="R12" s="829">
        <f t="shared" si="1"/>
        <v>10</v>
      </c>
    </row>
    <row r="13" spans="1:18">
      <c r="A13" s="737"/>
      <c r="B13" s="717" t="s">
        <v>939</v>
      </c>
      <c r="C13" s="718">
        <v>1</v>
      </c>
      <c r="D13" s="718">
        <v>1</v>
      </c>
      <c r="E13" s="718">
        <v>1</v>
      </c>
      <c r="F13" s="720">
        <v>0</v>
      </c>
      <c r="G13" s="718">
        <v>1</v>
      </c>
      <c r="H13" s="723">
        <v>1</v>
      </c>
      <c r="I13" s="718">
        <v>1</v>
      </c>
      <c r="J13" s="719">
        <v>0</v>
      </c>
      <c r="K13" s="718">
        <v>0</v>
      </c>
      <c r="L13" s="719">
        <v>1</v>
      </c>
      <c r="M13" s="720">
        <v>1</v>
      </c>
      <c r="N13" s="723">
        <v>1</v>
      </c>
      <c r="O13" s="720">
        <v>0</v>
      </c>
      <c r="P13" s="718">
        <v>1</v>
      </c>
      <c r="Q13" s="718">
        <v>1</v>
      </c>
      <c r="R13" s="829">
        <f t="shared" si="1"/>
        <v>11</v>
      </c>
    </row>
    <row r="14" spans="1:18">
      <c r="A14" s="737"/>
      <c r="B14" s="717" t="s">
        <v>938</v>
      </c>
      <c r="C14" s="718">
        <v>1</v>
      </c>
      <c r="D14" s="723">
        <v>1</v>
      </c>
      <c r="E14" s="723">
        <v>1</v>
      </c>
      <c r="F14" s="720">
        <v>0</v>
      </c>
      <c r="G14" s="718">
        <v>1</v>
      </c>
      <c r="H14" s="723">
        <v>1</v>
      </c>
      <c r="I14" s="718">
        <v>1</v>
      </c>
      <c r="J14" s="721">
        <v>0</v>
      </c>
      <c r="K14" s="718">
        <v>0</v>
      </c>
      <c r="L14" s="719">
        <v>1</v>
      </c>
      <c r="M14" s="720">
        <v>1</v>
      </c>
      <c r="N14" s="720">
        <v>0</v>
      </c>
      <c r="O14" s="720">
        <v>0</v>
      </c>
      <c r="P14" s="718">
        <v>1</v>
      </c>
      <c r="Q14" s="718">
        <v>1</v>
      </c>
      <c r="R14" s="829">
        <f t="shared" si="1"/>
        <v>10</v>
      </c>
    </row>
    <row r="15" spans="1:18">
      <c r="A15" s="748">
        <v>3</v>
      </c>
      <c r="B15" s="743" t="s">
        <v>346</v>
      </c>
      <c r="C15" s="718"/>
      <c r="D15" s="723"/>
      <c r="E15" s="723"/>
      <c r="F15" s="720"/>
      <c r="G15" s="718"/>
      <c r="H15" s="723"/>
      <c r="I15" s="718"/>
      <c r="J15" s="721"/>
      <c r="K15" s="718"/>
      <c r="L15" s="719"/>
      <c r="M15" s="720"/>
      <c r="N15" s="720"/>
      <c r="O15" s="720"/>
      <c r="P15" s="718"/>
      <c r="Q15" s="718"/>
      <c r="R15" s="829"/>
    </row>
    <row r="16" spans="1:18">
      <c r="A16" s="737"/>
      <c r="B16" s="717" t="s">
        <v>937</v>
      </c>
      <c r="C16" s="718">
        <v>1</v>
      </c>
      <c r="D16" s="722">
        <v>1</v>
      </c>
      <c r="E16" s="723">
        <v>1</v>
      </c>
      <c r="F16" s="720">
        <v>1</v>
      </c>
      <c r="G16" s="718">
        <v>1</v>
      </c>
      <c r="H16" s="720">
        <v>1</v>
      </c>
      <c r="I16" s="718">
        <v>1</v>
      </c>
      <c r="J16" s="719">
        <v>0</v>
      </c>
      <c r="K16" s="718">
        <v>0</v>
      </c>
      <c r="L16" s="719">
        <v>1</v>
      </c>
      <c r="M16" s="720">
        <v>1</v>
      </c>
      <c r="N16" s="723">
        <v>1</v>
      </c>
      <c r="O16" s="723">
        <v>0</v>
      </c>
      <c r="P16" s="718">
        <v>1</v>
      </c>
      <c r="Q16" s="718">
        <v>1</v>
      </c>
      <c r="R16" s="829">
        <f t="shared" si="1"/>
        <v>12</v>
      </c>
    </row>
    <row r="17" spans="1:18">
      <c r="A17" s="737"/>
      <c r="B17" s="717" t="s">
        <v>936</v>
      </c>
      <c r="C17" s="718">
        <v>1</v>
      </c>
      <c r="D17" s="723">
        <v>1</v>
      </c>
      <c r="E17" s="723">
        <v>1</v>
      </c>
      <c r="F17" s="720">
        <v>1</v>
      </c>
      <c r="G17" s="718">
        <v>1</v>
      </c>
      <c r="H17" s="720">
        <v>1</v>
      </c>
      <c r="I17" s="718">
        <v>1</v>
      </c>
      <c r="J17" s="721">
        <v>0</v>
      </c>
      <c r="K17" s="718">
        <v>0</v>
      </c>
      <c r="L17" s="723">
        <v>1</v>
      </c>
      <c r="M17" s="720">
        <v>1</v>
      </c>
      <c r="N17" s="723">
        <v>1</v>
      </c>
      <c r="O17" s="723">
        <v>0</v>
      </c>
      <c r="P17" s="718">
        <v>1</v>
      </c>
      <c r="Q17" s="718">
        <v>1</v>
      </c>
      <c r="R17" s="829">
        <f t="shared" si="1"/>
        <v>12</v>
      </c>
    </row>
    <row r="18" spans="1:18">
      <c r="A18" s="737"/>
      <c r="B18" s="717" t="s">
        <v>935</v>
      </c>
      <c r="C18" s="718">
        <v>1</v>
      </c>
      <c r="D18" s="723">
        <v>1</v>
      </c>
      <c r="E18" s="723">
        <v>1</v>
      </c>
      <c r="F18" s="720">
        <v>1</v>
      </c>
      <c r="G18" s="718">
        <v>1</v>
      </c>
      <c r="H18" s="720">
        <v>1</v>
      </c>
      <c r="I18" s="718">
        <v>1</v>
      </c>
      <c r="J18" s="719">
        <v>0</v>
      </c>
      <c r="K18" s="718">
        <v>0</v>
      </c>
      <c r="L18" s="719">
        <v>1</v>
      </c>
      <c r="M18" s="720">
        <v>1</v>
      </c>
      <c r="N18" s="723">
        <v>1</v>
      </c>
      <c r="O18" s="723">
        <v>0</v>
      </c>
      <c r="P18" s="718">
        <v>1</v>
      </c>
      <c r="Q18" s="718">
        <v>1</v>
      </c>
      <c r="R18" s="829">
        <f t="shared" si="1"/>
        <v>12</v>
      </c>
    </row>
    <row r="19" spans="1:18">
      <c r="A19" s="737"/>
      <c r="B19" s="717" t="s">
        <v>934</v>
      </c>
      <c r="C19" s="718">
        <v>1</v>
      </c>
      <c r="D19" s="724">
        <v>1</v>
      </c>
      <c r="E19" s="723">
        <v>1</v>
      </c>
      <c r="F19" s="720">
        <v>1</v>
      </c>
      <c r="G19" s="718">
        <v>1</v>
      </c>
      <c r="H19" s="720">
        <v>1</v>
      </c>
      <c r="I19" s="718">
        <v>1</v>
      </c>
      <c r="J19" s="723">
        <v>1</v>
      </c>
      <c r="K19" s="723">
        <v>1</v>
      </c>
      <c r="L19" s="719">
        <v>1</v>
      </c>
      <c r="M19" s="720">
        <v>1</v>
      </c>
      <c r="N19" s="723">
        <v>1</v>
      </c>
      <c r="O19" s="723">
        <v>1</v>
      </c>
      <c r="P19" s="718">
        <v>1</v>
      </c>
      <c r="Q19" s="718">
        <v>1</v>
      </c>
      <c r="R19" s="829">
        <f t="shared" si="1"/>
        <v>15</v>
      </c>
    </row>
    <row r="20" spans="1:18">
      <c r="A20" s="737"/>
      <c r="B20" s="717" t="s">
        <v>933</v>
      </c>
      <c r="C20" s="718">
        <v>1</v>
      </c>
      <c r="D20" s="723">
        <v>1</v>
      </c>
      <c r="E20" s="718">
        <v>1</v>
      </c>
      <c r="F20" s="720">
        <v>1</v>
      </c>
      <c r="G20" s="718">
        <v>1</v>
      </c>
      <c r="H20" s="720">
        <v>1</v>
      </c>
      <c r="I20" s="718">
        <v>1</v>
      </c>
      <c r="J20" s="723">
        <v>1</v>
      </c>
      <c r="K20" s="723">
        <v>1</v>
      </c>
      <c r="L20" s="719">
        <v>1</v>
      </c>
      <c r="M20" s="720">
        <v>1</v>
      </c>
      <c r="N20" s="723">
        <v>1</v>
      </c>
      <c r="O20" s="723">
        <v>1</v>
      </c>
      <c r="P20" s="718">
        <v>1</v>
      </c>
      <c r="Q20" s="718">
        <v>1</v>
      </c>
      <c r="R20" s="829">
        <f t="shared" si="1"/>
        <v>15</v>
      </c>
    </row>
    <row r="21" spans="1:18">
      <c r="A21" s="748">
        <v>4</v>
      </c>
      <c r="B21" s="743" t="s">
        <v>403</v>
      </c>
      <c r="C21" s="718"/>
      <c r="D21" s="723"/>
      <c r="E21" s="718"/>
      <c r="F21" s="720"/>
      <c r="G21" s="718"/>
      <c r="H21" s="720"/>
      <c r="I21" s="718"/>
      <c r="J21" s="723"/>
      <c r="K21" s="723"/>
      <c r="L21" s="719"/>
      <c r="M21" s="720"/>
      <c r="N21" s="723"/>
      <c r="O21" s="723"/>
      <c r="P21" s="718"/>
      <c r="Q21" s="718"/>
      <c r="R21" s="829"/>
    </row>
    <row r="22" spans="1:18">
      <c r="A22" s="737"/>
      <c r="B22" s="717" t="s">
        <v>932</v>
      </c>
      <c r="C22" s="718">
        <v>1</v>
      </c>
      <c r="D22" s="723">
        <v>1</v>
      </c>
      <c r="E22" s="723">
        <v>1</v>
      </c>
      <c r="F22" s="720">
        <v>0</v>
      </c>
      <c r="G22" s="718">
        <v>1</v>
      </c>
      <c r="H22" s="723">
        <v>1</v>
      </c>
      <c r="I22" s="718">
        <v>1</v>
      </c>
      <c r="J22" s="721">
        <v>0</v>
      </c>
      <c r="K22" s="718">
        <v>0</v>
      </c>
      <c r="L22" s="719">
        <v>1</v>
      </c>
      <c r="M22" s="720">
        <v>1</v>
      </c>
      <c r="N22" s="723">
        <v>1</v>
      </c>
      <c r="O22" s="720">
        <v>0</v>
      </c>
      <c r="P22" s="718">
        <v>1</v>
      </c>
      <c r="Q22" s="718">
        <v>1</v>
      </c>
      <c r="R22" s="829">
        <f t="shared" si="1"/>
        <v>11</v>
      </c>
    </row>
    <row r="23" spans="1:18">
      <c r="A23" s="737"/>
      <c r="B23" s="717" t="s">
        <v>931</v>
      </c>
      <c r="C23" s="718">
        <v>1</v>
      </c>
      <c r="D23" s="723">
        <v>1</v>
      </c>
      <c r="E23" s="723">
        <v>1</v>
      </c>
      <c r="F23" s="723">
        <v>1</v>
      </c>
      <c r="G23" s="718">
        <v>1</v>
      </c>
      <c r="H23" s="723">
        <v>1</v>
      </c>
      <c r="I23" s="723">
        <v>1</v>
      </c>
      <c r="J23" s="723">
        <v>1</v>
      </c>
      <c r="K23" s="723">
        <v>1</v>
      </c>
      <c r="L23" s="719">
        <v>1</v>
      </c>
      <c r="M23" s="720">
        <v>1</v>
      </c>
      <c r="N23" s="723">
        <v>1</v>
      </c>
      <c r="O23" s="723">
        <v>1</v>
      </c>
      <c r="P23" s="718">
        <v>1</v>
      </c>
      <c r="Q23" s="718">
        <v>1</v>
      </c>
      <c r="R23" s="829">
        <f t="shared" si="1"/>
        <v>15</v>
      </c>
    </row>
    <row r="24" spans="1:18">
      <c r="A24" s="737"/>
      <c r="B24" s="717" t="s">
        <v>930</v>
      </c>
      <c r="C24" s="718">
        <v>1</v>
      </c>
      <c r="D24" s="723">
        <v>1</v>
      </c>
      <c r="E24" s="723">
        <v>1</v>
      </c>
      <c r="F24" s="723">
        <v>1</v>
      </c>
      <c r="G24" s="718">
        <v>1</v>
      </c>
      <c r="H24" s="723">
        <v>1</v>
      </c>
      <c r="I24" s="718">
        <v>1</v>
      </c>
      <c r="J24" s="723">
        <v>1</v>
      </c>
      <c r="K24" s="723">
        <v>1</v>
      </c>
      <c r="L24" s="719">
        <v>1</v>
      </c>
      <c r="M24" s="720">
        <v>1</v>
      </c>
      <c r="N24" s="723">
        <v>1</v>
      </c>
      <c r="O24" s="723">
        <v>1</v>
      </c>
      <c r="P24" s="718">
        <v>1</v>
      </c>
      <c r="Q24" s="718">
        <v>1</v>
      </c>
      <c r="R24" s="829">
        <f t="shared" si="1"/>
        <v>15</v>
      </c>
    </row>
    <row r="25" spans="1:18">
      <c r="A25" s="737"/>
      <c r="B25" s="717" t="s">
        <v>929</v>
      </c>
      <c r="C25" s="718">
        <v>1</v>
      </c>
      <c r="D25" s="723">
        <v>1</v>
      </c>
      <c r="E25" s="723">
        <v>1</v>
      </c>
      <c r="F25" s="720">
        <v>0</v>
      </c>
      <c r="G25" s="718">
        <v>1</v>
      </c>
      <c r="H25" s="723">
        <v>1</v>
      </c>
      <c r="I25" s="723">
        <v>1</v>
      </c>
      <c r="J25" s="719">
        <v>0</v>
      </c>
      <c r="K25" s="718">
        <v>0</v>
      </c>
      <c r="L25" s="723">
        <v>1</v>
      </c>
      <c r="M25" s="720">
        <v>1</v>
      </c>
      <c r="N25" s="720">
        <v>0</v>
      </c>
      <c r="O25" s="720">
        <v>0</v>
      </c>
      <c r="P25" s="718">
        <v>1</v>
      </c>
      <c r="Q25" s="718">
        <v>1</v>
      </c>
      <c r="R25" s="829">
        <f t="shared" si="1"/>
        <v>10</v>
      </c>
    </row>
    <row r="26" spans="1:18">
      <c r="A26" s="748">
        <v>5</v>
      </c>
      <c r="B26" s="743" t="s">
        <v>400</v>
      </c>
      <c r="C26" s="718"/>
      <c r="D26" s="723"/>
      <c r="E26" s="723"/>
      <c r="F26" s="720"/>
      <c r="G26" s="718"/>
      <c r="H26" s="723"/>
      <c r="I26" s="723"/>
      <c r="J26" s="719"/>
      <c r="K26" s="718"/>
      <c r="L26" s="723"/>
      <c r="M26" s="720"/>
      <c r="N26" s="720"/>
      <c r="O26" s="720"/>
      <c r="P26" s="718"/>
      <c r="Q26" s="718"/>
      <c r="R26" s="829"/>
    </row>
    <row r="27" spans="1:18">
      <c r="A27" s="737"/>
      <c r="B27" s="717" t="s">
        <v>928</v>
      </c>
      <c r="C27" s="718">
        <v>1</v>
      </c>
      <c r="D27" s="718">
        <v>1</v>
      </c>
      <c r="E27" s="718">
        <v>1</v>
      </c>
      <c r="F27" s="720">
        <v>0</v>
      </c>
      <c r="G27" s="718">
        <v>1</v>
      </c>
      <c r="H27" s="723">
        <v>1</v>
      </c>
      <c r="I27" s="718">
        <v>1</v>
      </c>
      <c r="J27" s="721">
        <v>0</v>
      </c>
      <c r="K27" s="718">
        <v>0</v>
      </c>
      <c r="L27" s="719">
        <v>1</v>
      </c>
      <c r="M27" s="720">
        <v>1</v>
      </c>
      <c r="N27" s="723">
        <v>1</v>
      </c>
      <c r="O27" s="720">
        <v>0</v>
      </c>
      <c r="P27" s="718">
        <v>1</v>
      </c>
      <c r="Q27" s="718">
        <v>1</v>
      </c>
      <c r="R27" s="829">
        <f t="shared" si="1"/>
        <v>11</v>
      </c>
    </row>
    <row r="28" spans="1:18">
      <c r="A28" s="737"/>
      <c r="B28" s="717" t="s">
        <v>927</v>
      </c>
      <c r="C28" s="718">
        <v>1</v>
      </c>
      <c r="D28" s="718">
        <v>1</v>
      </c>
      <c r="E28" s="718">
        <v>1</v>
      </c>
      <c r="F28" s="720">
        <v>0</v>
      </c>
      <c r="G28" s="718">
        <v>1</v>
      </c>
      <c r="H28" s="723">
        <v>1</v>
      </c>
      <c r="I28" s="718">
        <v>1</v>
      </c>
      <c r="J28" s="719">
        <v>0</v>
      </c>
      <c r="K28" s="718">
        <v>0</v>
      </c>
      <c r="L28" s="719">
        <v>1</v>
      </c>
      <c r="M28" s="720">
        <v>1</v>
      </c>
      <c r="N28" s="720">
        <v>0</v>
      </c>
      <c r="O28" s="720">
        <v>0</v>
      </c>
      <c r="P28" s="718">
        <v>1</v>
      </c>
      <c r="Q28" s="718">
        <v>1</v>
      </c>
      <c r="R28" s="829">
        <f t="shared" si="1"/>
        <v>10</v>
      </c>
    </row>
    <row r="29" spans="1:18">
      <c r="A29" s="748">
        <v>6</v>
      </c>
      <c r="B29" s="743" t="s">
        <v>351</v>
      </c>
      <c r="C29" s="718"/>
      <c r="D29" s="718"/>
      <c r="E29" s="718"/>
      <c r="F29" s="720"/>
      <c r="G29" s="718"/>
      <c r="H29" s="723"/>
      <c r="I29" s="718"/>
      <c r="J29" s="719"/>
      <c r="K29" s="718"/>
      <c r="L29" s="719"/>
      <c r="M29" s="720"/>
      <c r="N29" s="720"/>
      <c r="O29" s="720"/>
      <c r="P29" s="718"/>
      <c r="Q29" s="718"/>
      <c r="R29" s="829"/>
    </row>
    <row r="30" spans="1:18">
      <c r="A30" s="737"/>
      <c r="B30" s="717" t="s">
        <v>926</v>
      </c>
      <c r="C30" s="718">
        <v>1</v>
      </c>
      <c r="D30" s="723">
        <v>1</v>
      </c>
      <c r="E30" s="718">
        <v>0</v>
      </c>
      <c r="F30" s="720">
        <v>0</v>
      </c>
      <c r="G30" s="718">
        <v>1</v>
      </c>
      <c r="H30" s="723">
        <v>1</v>
      </c>
      <c r="I30" s="723">
        <v>1</v>
      </c>
      <c r="J30" s="721">
        <v>0</v>
      </c>
      <c r="K30" s="718">
        <v>0</v>
      </c>
      <c r="L30" s="723">
        <v>1</v>
      </c>
      <c r="M30" s="720">
        <v>1</v>
      </c>
      <c r="N30" s="723">
        <v>0</v>
      </c>
      <c r="O30" s="720">
        <v>0</v>
      </c>
      <c r="P30" s="718">
        <v>1</v>
      </c>
      <c r="Q30" s="718">
        <v>1</v>
      </c>
      <c r="R30" s="829">
        <f t="shared" si="1"/>
        <v>9</v>
      </c>
    </row>
    <row r="31" spans="1:18" ht="19.5" customHeight="1">
      <c r="A31" s="740" t="s">
        <v>28</v>
      </c>
      <c r="B31" s="750" t="s">
        <v>462</v>
      </c>
      <c r="C31" s="718"/>
      <c r="D31" s="723"/>
      <c r="E31" s="718"/>
      <c r="F31" s="720"/>
      <c r="G31" s="718"/>
      <c r="H31" s="723"/>
      <c r="I31" s="723"/>
      <c r="J31" s="721"/>
      <c r="K31" s="718"/>
      <c r="L31" s="723"/>
      <c r="M31" s="720"/>
      <c r="N31" s="723"/>
      <c r="O31" s="720"/>
      <c r="P31" s="718"/>
      <c r="Q31" s="718"/>
      <c r="R31" s="829"/>
    </row>
    <row r="32" spans="1:18" ht="15" customHeight="1">
      <c r="A32" s="746">
        <v>1</v>
      </c>
      <c r="B32" s="747" t="s">
        <v>891</v>
      </c>
      <c r="C32" s="716"/>
      <c r="D32" s="716"/>
      <c r="E32" s="716"/>
      <c r="F32" s="716"/>
      <c r="G32" s="716"/>
      <c r="H32" s="716"/>
      <c r="I32" s="716"/>
      <c r="J32" s="716"/>
      <c r="K32" s="716"/>
      <c r="L32" s="716"/>
      <c r="M32" s="716"/>
      <c r="N32" s="716"/>
      <c r="O32" s="716"/>
      <c r="P32" s="716"/>
      <c r="Q32" s="716"/>
      <c r="R32" s="736"/>
    </row>
    <row r="33" spans="1:18" ht="18.75" customHeight="1">
      <c r="A33" s="737"/>
      <c r="B33" s="738" t="s">
        <v>892</v>
      </c>
      <c r="C33" s="739">
        <v>1</v>
      </c>
      <c r="D33" s="739">
        <v>0</v>
      </c>
      <c r="E33" s="739">
        <v>1</v>
      </c>
      <c r="F33" s="739">
        <v>0</v>
      </c>
      <c r="G33" s="739">
        <v>1</v>
      </c>
      <c r="H33" s="739">
        <v>1</v>
      </c>
      <c r="I33" s="739">
        <v>1</v>
      </c>
      <c r="J33" s="739">
        <v>0</v>
      </c>
      <c r="K33" s="739">
        <v>0</v>
      </c>
      <c r="L33" s="739">
        <v>0</v>
      </c>
      <c r="M33" s="739">
        <v>0</v>
      </c>
      <c r="N33" s="739">
        <v>1</v>
      </c>
      <c r="O33" s="739">
        <v>0</v>
      </c>
      <c r="P33" s="739">
        <v>1</v>
      </c>
      <c r="Q33" s="739">
        <v>1</v>
      </c>
      <c r="R33" s="716">
        <f>SUM(C33:Q33)</f>
        <v>8</v>
      </c>
    </row>
    <row r="34" spans="1:18" ht="18.75" customHeight="1">
      <c r="A34" s="737"/>
      <c r="B34" s="738" t="s">
        <v>893</v>
      </c>
      <c r="C34" s="739">
        <v>1</v>
      </c>
      <c r="D34" s="739">
        <v>0</v>
      </c>
      <c r="E34" s="739">
        <v>1</v>
      </c>
      <c r="F34" s="739">
        <v>0</v>
      </c>
      <c r="G34" s="739">
        <v>1</v>
      </c>
      <c r="H34" s="739">
        <v>1</v>
      </c>
      <c r="I34" s="739">
        <v>1</v>
      </c>
      <c r="J34" s="739">
        <v>0</v>
      </c>
      <c r="K34" s="739">
        <v>0</v>
      </c>
      <c r="L34" s="739">
        <v>0</v>
      </c>
      <c r="M34" s="739">
        <v>0</v>
      </c>
      <c r="N34" s="739">
        <v>1</v>
      </c>
      <c r="O34" s="739">
        <v>0</v>
      </c>
      <c r="P34" s="739">
        <v>1</v>
      </c>
      <c r="Q34" s="739">
        <v>1</v>
      </c>
      <c r="R34" s="716">
        <f>SUM(C34:Q34)</f>
        <v>8</v>
      </c>
    </row>
    <row r="35" spans="1:18" ht="18.75" customHeight="1">
      <c r="A35" s="737"/>
      <c r="B35" s="738" t="s">
        <v>894</v>
      </c>
      <c r="C35" s="739">
        <v>1</v>
      </c>
      <c r="D35" s="739">
        <v>0</v>
      </c>
      <c r="E35" s="739">
        <v>1</v>
      </c>
      <c r="F35" s="739">
        <v>0</v>
      </c>
      <c r="G35" s="739">
        <v>1</v>
      </c>
      <c r="H35" s="739">
        <v>1</v>
      </c>
      <c r="I35" s="739">
        <v>1</v>
      </c>
      <c r="J35" s="739">
        <v>0</v>
      </c>
      <c r="K35" s="739">
        <v>0</v>
      </c>
      <c r="L35" s="739">
        <v>0</v>
      </c>
      <c r="M35" s="739">
        <v>0</v>
      </c>
      <c r="N35" s="739">
        <v>1</v>
      </c>
      <c r="O35" s="739">
        <v>0</v>
      </c>
      <c r="P35" s="739">
        <v>1</v>
      </c>
      <c r="Q35" s="739">
        <v>1</v>
      </c>
      <c r="R35" s="716">
        <f>SUM(C35:Q35)</f>
        <v>8</v>
      </c>
    </row>
    <row r="36" spans="1:18" ht="18.75" customHeight="1">
      <c r="A36" s="737"/>
      <c r="B36" s="738" t="s">
        <v>895</v>
      </c>
      <c r="C36" s="739">
        <v>1</v>
      </c>
      <c r="D36" s="739">
        <v>1</v>
      </c>
      <c r="E36" s="739">
        <v>1</v>
      </c>
      <c r="F36" s="739">
        <v>0</v>
      </c>
      <c r="G36" s="739">
        <v>1</v>
      </c>
      <c r="H36" s="739">
        <v>1</v>
      </c>
      <c r="I36" s="739">
        <v>1</v>
      </c>
      <c r="J36" s="739">
        <v>0</v>
      </c>
      <c r="K36" s="739">
        <v>0</v>
      </c>
      <c r="L36" s="739">
        <v>0</v>
      </c>
      <c r="M36" s="739">
        <v>0</v>
      </c>
      <c r="N36" s="739">
        <v>1</v>
      </c>
      <c r="O36" s="739">
        <v>0</v>
      </c>
      <c r="P36" s="739">
        <v>1</v>
      </c>
      <c r="Q36" s="739">
        <v>1</v>
      </c>
      <c r="R36" s="716">
        <f>SUM(C36:Q36)</f>
        <v>9</v>
      </c>
    </row>
    <row r="37" spans="1:18" ht="18.75" customHeight="1">
      <c r="A37" s="748">
        <v>2</v>
      </c>
      <c r="B37" s="749" t="s">
        <v>896</v>
      </c>
      <c r="C37" s="742"/>
      <c r="D37" s="742"/>
      <c r="E37" s="742"/>
      <c r="F37" s="742"/>
      <c r="G37" s="742"/>
      <c r="H37" s="742"/>
      <c r="I37" s="742"/>
      <c r="J37" s="742"/>
      <c r="K37" s="742"/>
      <c r="L37" s="742"/>
      <c r="M37" s="742"/>
      <c r="N37" s="742"/>
      <c r="O37" s="742"/>
      <c r="P37" s="742"/>
      <c r="Q37" s="742"/>
      <c r="R37" s="716"/>
    </row>
    <row r="38" spans="1:18" ht="18.75" customHeight="1">
      <c r="A38" s="737"/>
      <c r="B38" s="738" t="s">
        <v>897</v>
      </c>
      <c r="C38" s="739">
        <v>1</v>
      </c>
      <c r="D38" s="739">
        <v>0</v>
      </c>
      <c r="E38" s="739">
        <v>1</v>
      </c>
      <c r="F38" s="739">
        <v>1</v>
      </c>
      <c r="G38" s="739">
        <v>1</v>
      </c>
      <c r="H38" s="739">
        <v>1</v>
      </c>
      <c r="I38" s="739">
        <v>0</v>
      </c>
      <c r="J38" s="739">
        <v>0</v>
      </c>
      <c r="K38" s="739">
        <v>0</v>
      </c>
      <c r="L38" s="739">
        <v>0</v>
      </c>
      <c r="M38" s="739">
        <v>0</v>
      </c>
      <c r="N38" s="739">
        <v>1</v>
      </c>
      <c r="O38" s="739">
        <v>0</v>
      </c>
      <c r="P38" s="739">
        <v>1</v>
      </c>
      <c r="Q38" s="739">
        <v>1</v>
      </c>
      <c r="R38" s="716">
        <f>SUM(C38:Q38)</f>
        <v>8</v>
      </c>
    </row>
    <row r="39" spans="1:18" ht="18.75" customHeight="1">
      <c r="A39" s="737"/>
      <c r="B39" s="738" t="s">
        <v>898</v>
      </c>
      <c r="C39" s="739">
        <v>1</v>
      </c>
      <c r="D39" s="739">
        <v>0</v>
      </c>
      <c r="E39" s="739">
        <v>1</v>
      </c>
      <c r="F39" s="739">
        <v>1</v>
      </c>
      <c r="G39" s="739">
        <v>1</v>
      </c>
      <c r="H39" s="739">
        <v>1</v>
      </c>
      <c r="I39" s="739">
        <v>0</v>
      </c>
      <c r="J39" s="739">
        <v>0</v>
      </c>
      <c r="K39" s="739">
        <v>0</v>
      </c>
      <c r="L39" s="739">
        <v>0</v>
      </c>
      <c r="M39" s="739">
        <v>0</v>
      </c>
      <c r="N39" s="739">
        <v>1</v>
      </c>
      <c r="O39" s="739">
        <v>0</v>
      </c>
      <c r="P39" s="739">
        <v>1</v>
      </c>
      <c r="Q39" s="739">
        <v>1</v>
      </c>
      <c r="R39" s="716">
        <f>SUM(C39:Q39)</f>
        <v>8</v>
      </c>
    </row>
    <row r="40" spans="1:18" ht="18.75" customHeight="1">
      <c r="A40" s="737"/>
      <c r="B40" s="738" t="s">
        <v>899</v>
      </c>
      <c r="C40" s="739">
        <v>1</v>
      </c>
      <c r="D40" s="739">
        <v>0</v>
      </c>
      <c r="E40" s="739">
        <v>1</v>
      </c>
      <c r="F40" s="739">
        <v>1</v>
      </c>
      <c r="G40" s="739">
        <v>1</v>
      </c>
      <c r="H40" s="739">
        <v>1</v>
      </c>
      <c r="I40" s="739">
        <v>0</v>
      </c>
      <c r="J40" s="739">
        <v>0</v>
      </c>
      <c r="K40" s="739">
        <v>0</v>
      </c>
      <c r="L40" s="739">
        <v>0</v>
      </c>
      <c r="M40" s="739">
        <v>0</v>
      </c>
      <c r="N40" s="739">
        <v>1</v>
      </c>
      <c r="O40" s="739">
        <v>0</v>
      </c>
      <c r="P40" s="739">
        <v>1</v>
      </c>
      <c r="Q40" s="739">
        <v>1</v>
      </c>
      <c r="R40" s="716">
        <f>SUM(C40:Q40)</f>
        <v>8</v>
      </c>
    </row>
    <row r="41" spans="1:18" ht="18.75" customHeight="1">
      <c r="A41" s="748">
        <v>3</v>
      </c>
      <c r="B41" s="749" t="s">
        <v>900</v>
      </c>
      <c r="C41" s="742"/>
      <c r="D41" s="742"/>
      <c r="E41" s="742"/>
      <c r="F41" s="742"/>
      <c r="G41" s="742"/>
      <c r="H41" s="742"/>
      <c r="I41" s="742"/>
      <c r="J41" s="742"/>
      <c r="K41" s="742"/>
      <c r="L41" s="742"/>
      <c r="M41" s="742"/>
      <c r="N41" s="742"/>
      <c r="O41" s="742"/>
      <c r="P41" s="742"/>
      <c r="Q41" s="742"/>
      <c r="R41" s="716"/>
    </row>
    <row r="42" spans="1:18" ht="21" customHeight="1">
      <c r="A42" s="737"/>
      <c r="B42" s="738" t="s">
        <v>901</v>
      </c>
      <c r="C42" s="739">
        <v>1</v>
      </c>
      <c r="D42" s="739">
        <v>0</v>
      </c>
      <c r="E42" s="739">
        <v>1</v>
      </c>
      <c r="F42" s="739">
        <v>1</v>
      </c>
      <c r="G42" s="739">
        <v>1</v>
      </c>
      <c r="H42" s="739">
        <v>1</v>
      </c>
      <c r="I42" s="739">
        <v>0</v>
      </c>
      <c r="J42" s="739">
        <v>0</v>
      </c>
      <c r="K42" s="739">
        <v>0</v>
      </c>
      <c r="L42" s="739">
        <v>0</v>
      </c>
      <c r="M42" s="739">
        <v>0</v>
      </c>
      <c r="N42" s="739">
        <v>1</v>
      </c>
      <c r="O42" s="739">
        <v>0</v>
      </c>
      <c r="P42" s="739">
        <v>1</v>
      </c>
      <c r="Q42" s="739">
        <v>1</v>
      </c>
      <c r="R42" s="716">
        <f>SUM(C42:Q42)</f>
        <v>8</v>
      </c>
    </row>
    <row r="43" spans="1:18" ht="18.75" customHeight="1">
      <c r="A43" s="737"/>
      <c r="B43" s="738" t="s">
        <v>902</v>
      </c>
      <c r="C43" s="739">
        <v>1</v>
      </c>
      <c r="D43" s="739">
        <v>0</v>
      </c>
      <c r="E43" s="739">
        <v>1</v>
      </c>
      <c r="F43" s="739">
        <v>1</v>
      </c>
      <c r="G43" s="739">
        <v>1</v>
      </c>
      <c r="H43" s="739">
        <v>1</v>
      </c>
      <c r="I43" s="739">
        <v>0</v>
      </c>
      <c r="J43" s="739">
        <v>0</v>
      </c>
      <c r="K43" s="739">
        <v>0</v>
      </c>
      <c r="L43" s="739">
        <v>0</v>
      </c>
      <c r="M43" s="739">
        <v>0</v>
      </c>
      <c r="N43" s="739">
        <v>1</v>
      </c>
      <c r="O43" s="739">
        <v>0</v>
      </c>
      <c r="P43" s="739">
        <v>1</v>
      </c>
      <c r="Q43" s="739">
        <v>1</v>
      </c>
      <c r="R43" s="716">
        <f>SUM(C43:Q43)</f>
        <v>8</v>
      </c>
    </row>
    <row r="44" spans="1:18" ht="18.75" customHeight="1">
      <c r="A44" s="737"/>
      <c r="B44" s="738" t="s">
        <v>903</v>
      </c>
      <c r="C44" s="739">
        <v>1</v>
      </c>
      <c r="D44" s="739">
        <v>0</v>
      </c>
      <c r="E44" s="739">
        <v>1</v>
      </c>
      <c r="F44" s="739">
        <v>1</v>
      </c>
      <c r="G44" s="739">
        <v>1</v>
      </c>
      <c r="H44" s="739">
        <v>1</v>
      </c>
      <c r="I44" s="739">
        <v>0</v>
      </c>
      <c r="J44" s="739">
        <v>0</v>
      </c>
      <c r="K44" s="739">
        <v>0</v>
      </c>
      <c r="L44" s="739">
        <v>0</v>
      </c>
      <c r="M44" s="739">
        <v>0</v>
      </c>
      <c r="N44" s="739">
        <v>1</v>
      </c>
      <c r="O44" s="739">
        <v>0</v>
      </c>
      <c r="P44" s="739">
        <v>1</v>
      </c>
      <c r="Q44" s="739">
        <v>1</v>
      </c>
      <c r="R44" s="716">
        <f>SUM(C44:Q44)</f>
        <v>8</v>
      </c>
    </row>
    <row r="45" spans="1:18" ht="18.75" customHeight="1">
      <c r="A45" s="737"/>
      <c r="B45" s="738" t="s">
        <v>904</v>
      </c>
      <c r="C45" s="739">
        <v>1</v>
      </c>
      <c r="D45" s="739">
        <v>0</v>
      </c>
      <c r="E45" s="739">
        <v>1</v>
      </c>
      <c r="F45" s="739">
        <v>1</v>
      </c>
      <c r="G45" s="739">
        <v>1</v>
      </c>
      <c r="H45" s="739">
        <v>1</v>
      </c>
      <c r="I45" s="739">
        <v>0</v>
      </c>
      <c r="J45" s="739">
        <v>0</v>
      </c>
      <c r="K45" s="739">
        <v>0</v>
      </c>
      <c r="L45" s="739">
        <v>0</v>
      </c>
      <c r="M45" s="739">
        <v>0</v>
      </c>
      <c r="N45" s="739">
        <v>1</v>
      </c>
      <c r="O45" s="739">
        <v>0</v>
      </c>
      <c r="P45" s="739">
        <v>1</v>
      </c>
      <c r="Q45" s="739">
        <v>1</v>
      </c>
      <c r="R45" s="716">
        <f>SUM(C45:Q45)</f>
        <v>8</v>
      </c>
    </row>
    <row r="46" spans="1:18" ht="18.75" customHeight="1">
      <c r="A46" s="748">
        <v>4</v>
      </c>
      <c r="B46" s="749" t="s">
        <v>905</v>
      </c>
      <c r="C46" s="742"/>
      <c r="D46" s="742"/>
      <c r="E46" s="742"/>
      <c r="F46" s="742"/>
      <c r="G46" s="742"/>
      <c r="H46" s="742"/>
      <c r="I46" s="742"/>
      <c r="J46" s="742"/>
      <c r="K46" s="742"/>
      <c r="L46" s="742"/>
      <c r="M46" s="742"/>
      <c r="N46" s="742"/>
      <c r="O46" s="742"/>
      <c r="P46" s="742"/>
      <c r="Q46" s="742"/>
      <c r="R46" s="716"/>
    </row>
    <row r="47" spans="1:18" ht="19.5" customHeight="1">
      <c r="A47" s="737"/>
      <c r="B47" s="738" t="s">
        <v>906</v>
      </c>
      <c r="C47" s="739">
        <v>1</v>
      </c>
      <c r="D47" s="739">
        <v>0</v>
      </c>
      <c r="E47" s="739">
        <v>1</v>
      </c>
      <c r="F47" s="739">
        <v>1</v>
      </c>
      <c r="G47" s="739">
        <v>1</v>
      </c>
      <c r="H47" s="739">
        <v>0</v>
      </c>
      <c r="I47" s="739">
        <v>0</v>
      </c>
      <c r="J47" s="739">
        <v>0</v>
      </c>
      <c r="K47" s="739">
        <v>0</v>
      </c>
      <c r="L47" s="739">
        <v>0</v>
      </c>
      <c r="M47" s="739">
        <v>0</v>
      </c>
      <c r="N47" s="739">
        <v>1</v>
      </c>
      <c r="O47" s="739">
        <v>0</v>
      </c>
      <c r="P47" s="739">
        <v>1</v>
      </c>
      <c r="Q47" s="739">
        <v>1</v>
      </c>
      <c r="R47" s="716">
        <f>SUM(C47:Q47)</f>
        <v>7</v>
      </c>
    </row>
    <row r="48" spans="1:18" ht="18.75" customHeight="1">
      <c r="A48" s="748">
        <v>5</v>
      </c>
      <c r="B48" s="749" t="s">
        <v>907</v>
      </c>
      <c r="C48" s="742"/>
      <c r="D48" s="742"/>
      <c r="E48" s="742"/>
      <c r="F48" s="742"/>
      <c r="G48" s="742"/>
      <c r="H48" s="742"/>
      <c r="I48" s="742"/>
      <c r="J48" s="742"/>
      <c r="K48" s="742"/>
      <c r="L48" s="742"/>
      <c r="M48" s="742"/>
      <c r="N48" s="742"/>
      <c r="O48" s="742"/>
      <c r="P48" s="742"/>
      <c r="Q48" s="742"/>
      <c r="R48" s="716"/>
    </row>
    <row r="49" spans="1:18" ht="18.75" customHeight="1">
      <c r="A49" s="737"/>
      <c r="B49" s="738" t="s">
        <v>908</v>
      </c>
      <c r="C49" s="739">
        <v>1</v>
      </c>
      <c r="D49" s="739">
        <v>0</v>
      </c>
      <c r="E49" s="739">
        <v>1</v>
      </c>
      <c r="F49" s="739">
        <v>1</v>
      </c>
      <c r="G49" s="739">
        <v>1</v>
      </c>
      <c r="H49" s="739">
        <v>0</v>
      </c>
      <c r="I49" s="739">
        <v>0</v>
      </c>
      <c r="J49" s="739">
        <v>0</v>
      </c>
      <c r="K49" s="739">
        <v>0</v>
      </c>
      <c r="L49" s="739">
        <v>0</v>
      </c>
      <c r="M49" s="739">
        <v>0</v>
      </c>
      <c r="N49" s="739">
        <v>1</v>
      </c>
      <c r="O49" s="739">
        <v>0</v>
      </c>
      <c r="P49" s="739">
        <v>1</v>
      </c>
      <c r="Q49" s="739">
        <v>1</v>
      </c>
      <c r="R49" s="716">
        <f>SUM(C49:Q49)</f>
        <v>7</v>
      </c>
    </row>
    <row r="50" spans="1:18" ht="18.75" customHeight="1">
      <c r="A50" s="748">
        <v>6</v>
      </c>
      <c r="B50" s="749" t="s">
        <v>909</v>
      </c>
      <c r="C50" s="742"/>
      <c r="D50" s="742"/>
      <c r="E50" s="742"/>
      <c r="F50" s="742"/>
      <c r="G50" s="742"/>
      <c r="H50" s="742"/>
      <c r="I50" s="742"/>
      <c r="J50" s="742"/>
      <c r="K50" s="742"/>
      <c r="L50" s="742"/>
      <c r="M50" s="742"/>
      <c r="N50" s="742"/>
      <c r="O50" s="742"/>
      <c r="P50" s="742"/>
      <c r="Q50" s="742"/>
      <c r="R50" s="716"/>
    </row>
    <row r="51" spans="1:18" ht="18.75" customHeight="1">
      <c r="A51" s="737"/>
      <c r="B51" s="738" t="s">
        <v>910</v>
      </c>
      <c r="C51" s="739">
        <v>1</v>
      </c>
      <c r="D51" s="739">
        <v>0</v>
      </c>
      <c r="E51" s="739">
        <v>1</v>
      </c>
      <c r="F51" s="739">
        <v>1</v>
      </c>
      <c r="G51" s="739">
        <v>1</v>
      </c>
      <c r="H51" s="739">
        <v>0</v>
      </c>
      <c r="I51" s="739">
        <v>0</v>
      </c>
      <c r="J51" s="739">
        <v>0</v>
      </c>
      <c r="K51" s="739">
        <v>0</v>
      </c>
      <c r="L51" s="739">
        <v>0</v>
      </c>
      <c r="M51" s="739">
        <v>0</v>
      </c>
      <c r="N51" s="739">
        <v>1</v>
      </c>
      <c r="O51" s="739">
        <v>0</v>
      </c>
      <c r="P51" s="739">
        <v>1</v>
      </c>
      <c r="Q51" s="739">
        <v>1</v>
      </c>
      <c r="R51" s="716">
        <f>SUM(C51:Q51)</f>
        <v>7</v>
      </c>
    </row>
    <row r="52" spans="1:18" ht="18.75" customHeight="1">
      <c r="A52" s="748">
        <v>7</v>
      </c>
      <c r="B52" s="749" t="s">
        <v>911</v>
      </c>
      <c r="C52" s="742"/>
      <c r="D52" s="742"/>
      <c r="E52" s="742"/>
      <c r="F52" s="742"/>
      <c r="G52" s="742"/>
      <c r="H52" s="742"/>
      <c r="I52" s="742"/>
      <c r="J52" s="742"/>
      <c r="K52" s="742"/>
      <c r="L52" s="742"/>
      <c r="M52" s="742"/>
      <c r="N52" s="742"/>
      <c r="O52" s="742"/>
      <c r="P52" s="742"/>
      <c r="Q52" s="742"/>
      <c r="R52" s="716"/>
    </row>
    <row r="53" spans="1:18" ht="21.75" customHeight="1">
      <c r="A53" s="737"/>
      <c r="B53" s="738" t="s">
        <v>912</v>
      </c>
      <c r="C53" s="739">
        <v>1</v>
      </c>
      <c r="D53" s="739">
        <v>0</v>
      </c>
      <c r="E53" s="739">
        <v>1</v>
      </c>
      <c r="F53" s="739">
        <v>1</v>
      </c>
      <c r="G53" s="739">
        <v>1</v>
      </c>
      <c r="H53" s="739">
        <v>1</v>
      </c>
      <c r="I53" s="739">
        <v>0</v>
      </c>
      <c r="J53" s="739">
        <v>0</v>
      </c>
      <c r="K53" s="739">
        <v>0</v>
      </c>
      <c r="L53" s="739">
        <v>0</v>
      </c>
      <c r="M53" s="739">
        <v>0</v>
      </c>
      <c r="N53" s="739">
        <v>1</v>
      </c>
      <c r="O53" s="739">
        <v>0</v>
      </c>
      <c r="P53" s="739">
        <v>1</v>
      </c>
      <c r="Q53" s="739">
        <v>1</v>
      </c>
      <c r="R53" s="716">
        <f>SUM(C53:Q53)</f>
        <v>8</v>
      </c>
    </row>
    <row r="54" spans="1:18" ht="18.75" customHeight="1">
      <c r="A54" s="748">
        <v>8</v>
      </c>
      <c r="B54" s="749" t="s">
        <v>913</v>
      </c>
      <c r="C54" s="742"/>
      <c r="D54" s="742"/>
      <c r="E54" s="742"/>
      <c r="F54" s="742"/>
      <c r="G54" s="742"/>
      <c r="H54" s="742"/>
      <c r="I54" s="742"/>
      <c r="J54" s="742"/>
      <c r="K54" s="742"/>
      <c r="L54" s="742"/>
      <c r="M54" s="742"/>
      <c r="N54" s="742"/>
      <c r="O54" s="742"/>
      <c r="P54" s="742"/>
      <c r="Q54" s="742"/>
      <c r="R54" s="716"/>
    </row>
    <row r="55" spans="1:18" ht="18.75" customHeight="1">
      <c r="A55" s="737"/>
      <c r="B55" s="738" t="s">
        <v>914</v>
      </c>
      <c r="C55" s="739">
        <v>1</v>
      </c>
      <c r="D55" s="739">
        <v>0</v>
      </c>
      <c r="E55" s="739">
        <v>1</v>
      </c>
      <c r="F55" s="739">
        <v>1</v>
      </c>
      <c r="G55" s="739">
        <v>1</v>
      </c>
      <c r="H55" s="739">
        <v>1</v>
      </c>
      <c r="I55" s="739">
        <v>0</v>
      </c>
      <c r="J55" s="739">
        <v>0</v>
      </c>
      <c r="K55" s="739">
        <v>0</v>
      </c>
      <c r="L55" s="739">
        <v>0</v>
      </c>
      <c r="M55" s="739">
        <v>0</v>
      </c>
      <c r="N55" s="739">
        <v>1</v>
      </c>
      <c r="O55" s="739">
        <v>0</v>
      </c>
      <c r="P55" s="739">
        <v>1</v>
      </c>
      <c r="Q55" s="739">
        <v>1</v>
      </c>
      <c r="R55" s="716">
        <f>SUM(C55:Q55)</f>
        <v>8</v>
      </c>
    </row>
    <row r="56" spans="1:18" ht="18.75" customHeight="1">
      <c r="A56" s="748">
        <v>9</v>
      </c>
      <c r="B56" s="749" t="s">
        <v>915</v>
      </c>
      <c r="C56" s="742"/>
      <c r="D56" s="742"/>
      <c r="E56" s="742"/>
      <c r="F56" s="742"/>
      <c r="G56" s="742"/>
      <c r="H56" s="742"/>
      <c r="I56" s="742"/>
      <c r="J56" s="742"/>
      <c r="K56" s="742"/>
      <c r="L56" s="742"/>
      <c r="M56" s="742"/>
      <c r="N56" s="742"/>
      <c r="O56" s="742"/>
      <c r="P56" s="742"/>
      <c r="Q56" s="742"/>
      <c r="R56" s="716"/>
    </row>
    <row r="57" spans="1:18" ht="18.75" customHeight="1">
      <c r="A57" s="737"/>
      <c r="B57" s="738" t="s">
        <v>916</v>
      </c>
      <c r="C57" s="739">
        <v>1</v>
      </c>
      <c r="D57" s="739">
        <v>0</v>
      </c>
      <c r="E57" s="739">
        <v>1</v>
      </c>
      <c r="F57" s="739">
        <v>1</v>
      </c>
      <c r="G57" s="739">
        <v>1</v>
      </c>
      <c r="H57" s="739">
        <v>0</v>
      </c>
      <c r="I57" s="739">
        <v>0</v>
      </c>
      <c r="J57" s="739">
        <v>0</v>
      </c>
      <c r="K57" s="739">
        <v>0</v>
      </c>
      <c r="L57" s="739">
        <v>0</v>
      </c>
      <c r="M57" s="739">
        <v>0</v>
      </c>
      <c r="N57" s="739">
        <v>1</v>
      </c>
      <c r="O57" s="739">
        <v>0</v>
      </c>
      <c r="P57" s="739">
        <v>1</v>
      </c>
      <c r="Q57" s="739">
        <v>1</v>
      </c>
      <c r="R57" s="716">
        <f>SUM(C57:Q57)</f>
        <v>7</v>
      </c>
    </row>
    <row r="58" spans="1:18" ht="18.75" customHeight="1">
      <c r="A58" s="748">
        <v>10</v>
      </c>
      <c r="B58" s="749" t="s">
        <v>917</v>
      </c>
      <c r="C58" s="742"/>
      <c r="D58" s="742"/>
      <c r="E58" s="742"/>
      <c r="F58" s="742"/>
      <c r="G58" s="742"/>
      <c r="H58" s="742"/>
      <c r="I58" s="742"/>
      <c r="J58" s="742"/>
      <c r="K58" s="742"/>
      <c r="L58" s="742"/>
      <c r="M58" s="742"/>
      <c r="N58" s="742"/>
      <c r="O58" s="742"/>
      <c r="P58" s="742"/>
      <c r="Q58" s="742"/>
      <c r="R58" s="716"/>
    </row>
    <row r="59" spans="1:18" ht="18.75" customHeight="1">
      <c r="A59" s="737"/>
      <c r="B59" s="738" t="s">
        <v>918</v>
      </c>
      <c r="C59" s="739">
        <v>1</v>
      </c>
      <c r="D59" s="739">
        <v>0</v>
      </c>
      <c r="E59" s="739">
        <v>1</v>
      </c>
      <c r="F59" s="739">
        <v>1</v>
      </c>
      <c r="G59" s="739">
        <v>1</v>
      </c>
      <c r="H59" s="739">
        <v>0</v>
      </c>
      <c r="I59" s="739">
        <v>0</v>
      </c>
      <c r="J59" s="739">
        <v>0</v>
      </c>
      <c r="K59" s="739">
        <v>0</v>
      </c>
      <c r="L59" s="739">
        <v>0</v>
      </c>
      <c r="M59" s="739">
        <v>0</v>
      </c>
      <c r="N59" s="739">
        <v>1</v>
      </c>
      <c r="O59" s="739">
        <v>0</v>
      </c>
      <c r="P59" s="739">
        <v>1</v>
      </c>
      <c r="Q59" s="739">
        <v>1</v>
      </c>
      <c r="R59" s="716">
        <f>SUM(C59:Q59)</f>
        <v>7</v>
      </c>
    </row>
    <row r="60" spans="1:18" ht="18.75" customHeight="1">
      <c r="A60" s="748">
        <v>11</v>
      </c>
      <c r="B60" s="749" t="s">
        <v>919</v>
      </c>
      <c r="C60" s="742"/>
      <c r="D60" s="742"/>
      <c r="E60" s="742"/>
      <c r="F60" s="742"/>
      <c r="G60" s="742"/>
      <c r="H60" s="742"/>
      <c r="I60" s="742"/>
      <c r="J60" s="742"/>
      <c r="K60" s="742"/>
      <c r="L60" s="742"/>
      <c r="M60" s="742"/>
      <c r="N60" s="742"/>
      <c r="O60" s="742"/>
      <c r="P60" s="742"/>
      <c r="Q60" s="742"/>
      <c r="R60" s="716"/>
    </row>
    <row r="61" spans="1:18" ht="18.75" customHeight="1">
      <c r="A61" s="737"/>
      <c r="B61" s="738" t="s">
        <v>920</v>
      </c>
      <c r="C61" s="739">
        <v>1</v>
      </c>
      <c r="D61" s="739">
        <v>0</v>
      </c>
      <c r="E61" s="739">
        <v>1</v>
      </c>
      <c r="F61" s="739">
        <v>1</v>
      </c>
      <c r="G61" s="739">
        <v>1</v>
      </c>
      <c r="H61" s="739">
        <v>0</v>
      </c>
      <c r="I61" s="739">
        <v>0</v>
      </c>
      <c r="J61" s="739">
        <v>0</v>
      </c>
      <c r="K61" s="739">
        <v>0</v>
      </c>
      <c r="L61" s="739">
        <v>0</v>
      </c>
      <c r="M61" s="739">
        <v>0</v>
      </c>
      <c r="N61" s="739">
        <v>1</v>
      </c>
      <c r="O61" s="739">
        <v>0</v>
      </c>
      <c r="P61" s="739">
        <v>1</v>
      </c>
      <c r="Q61" s="739">
        <v>1</v>
      </c>
      <c r="R61" s="716">
        <f>SUM(C61:Q61)</f>
        <v>7</v>
      </c>
    </row>
    <row r="62" spans="1:18" ht="18.75" customHeight="1">
      <c r="A62" s="748">
        <v>12</v>
      </c>
      <c r="B62" s="749" t="s">
        <v>921</v>
      </c>
      <c r="C62" s="742"/>
      <c r="D62" s="742"/>
      <c r="E62" s="742"/>
      <c r="F62" s="742"/>
      <c r="G62" s="742"/>
      <c r="H62" s="742"/>
      <c r="I62" s="742"/>
      <c r="J62" s="742"/>
      <c r="K62" s="742"/>
      <c r="L62" s="742"/>
      <c r="M62" s="742"/>
      <c r="N62" s="742"/>
      <c r="O62" s="742"/>
      <c r="P62" s="742"/>
      <c r="Q62" s="742"/>
      <c r="R62" s="716"/>
    </row>
    <row r="63" spans="1:18" ht="18.75" customHeight="1">
      <c r="A63" s="737"/>
      <c r="B63" s="738" t="s">
        <v>922</v>
      </c>
      <c r="C63" s="739">
        <v>1</v>
      </c>
      <c r="D63" s="739">
        <v>0</v>
      </c>
      <c r="E63" s="739">
        <v>1</v>
      </c>
      <c r="F63" s="739">
        <v>1</v>
      </c>
      <c r="G63" s="739">
        <v>1</v>
      </c>
      <c r="H63" s="739">
        <v>0</v>
      </c>
      <c r="I63" s="739">
        <v>0</v>
      </c>
      <c r="J63" s="739">
        <v>0</v>
      </c>
      <c r="K63" s="739">
        <v>0</v>
      </c>
      <c r="L63" s="739">
        <v>0</v>
      </c>
      <c r="M63" s="739">
        <v>0</v>
      </c>
      <c r="N63" s="739">
        <v>1</v>
      </c>
      <c r="O63" s="739">
        <v>0</v>
      </c>
      <c r="P63" s="739">
        <v>1</v>
      </c>
      <c r="Q63" s="739">
        <v>1</v>
      </c>
      <c r="R63" s="716">
        <f>SUM(C63:Q63)</f>
        <v>7</v>
      </c>
    </row>
    <row r="64" spans="1:18" ht="18.75" customHeight="1">
      <c r="A64" s="748">
        <v>13</v>
      </c>
      <c r="B64" s="749" t="s">
        <v>923</v>
      </c>
      <c r="C64" s="742"/>
      <c r="D64" s="742"/>
      <c r="E64" s="742"/>
      <c r="F64" s="742"/>
      <c r="G64" s="742"/>
      <c r="H64" s="742"/>
      <c r="I64" s="742"/>
      <c r="J64" s="742"/>
      <c r="K64" s="742"/>
      <c r="L64" s="742"/>
      <c r="M64" s="742"/>
      <c r="N64" s="742"/>
      <c r="O64" s="742"/>
      <c r="P64" s="742"/>
      <c r="Q64" s="742"/>
      <c r="R64" s="716"/>
    </row>
    <row r="65" spans="1:18" ht="18.75" customHeight="1">
      <c r="A65" s="737"/>
      <c r="B65" s="738" t="s">
        <v>924</v>
      </c>
      <c r="C65" s="739">
        <v>1</v>
      </c>
      <c r="D65" s="739">
        <v>0</v>
      </c>
      <c r="E65" s="739">
        <v>1</v>
      </c>
      <c r="F65" s="739">
        <v>1</v>
      </c>
      <c r="G65" s="739">
        <v>1</v>
      </c>
      <c r="H65" s="739">
        <v>1</v>
      </c>
      <c r="I65" s="739">
        <v>0</v>
      </c>
      <c r="J65" s="739">
        <v>0</v>
      </c>
      <c r="K65" s="739">
        <v>0</v>
      </c>
      <c r="L65" s="739">
        <v>0</v>
      </c>
      <c r="M65" s="739">
        <v>0</v>
      </c>
      <c r="N65" s="739">
        <v>1</v>
      </c>
      <c r="O65" s="739">
        <v>0</v>
      </c>
      <c r="P65" s="739">
        <v>1</v>
      </c>
      <c r="Q65" s="739">
        <v>1</v>
      </c>
      <c r="R65" s="716">
        <f>SUM(C65:Q65)</f>
        <v>8</v>
      </c>
    </row>
    <row r="66" spans="1:18" ht="18.75" customHeight="1">
      <c r="A66" s="737"/>
      <c r="B66" s="738" t="s">
        <v>925</v>
      </c>
      <c r="C66" s="739">
        <v>1</v>
      </c>
      <c r="D66" s="739">
        <v>0</v>
      </c>
      <c r="E66" s="739">
        <v>1</v>
      </c>
      <c r="F66" s="739">
        <v>1</v>
      </c>
      <c r="G66" s="739">
        <v>1</v>
      </c>
      <c r="H66" s="739">
        <v>1</v>
      </c>
      <c r="I66" s="739">
        <v>0</v>
      </c>
      <c r="J66" s="739">
        <v>0</v>
      </c>
      <c r="K66" s="739">
        <v>0</v>
      </c>
      <c r="L66" s="739">
        <v>0</v>
      </c>
      <c r="M66" s="739">
        <v>0</v>
      </c>
      <c r="N66" s="739">
        <v>1</v>
      </c>
      <c r="O66" s="739">
        <v>0</v>
      </c>
      <c r="P66" s="739">
        <v>1</v>
      </c>
      <c r="Q66" s="739">
        <v>1</v>
      </c>
      <c r="R66" s="716">
        <f>SUM(C66:Q66)</f>
        <v>8</v>
      </c>
    </row>
    <row r="67" spans="1:18" ht="18.75" customHeight="1">
      <c r="A67" s="740" t="s">
        <v>93</v>
      </c>
      <c r="B67" s="741" t="s">
        <v>757</v>
      </c>
      <c r="C67" s="739"/>
      <c r="D67" s="739"/>
      <c r="E67" s="739"/>
      <c r="F67" s="739"/>
      <c r="G67" s="739"/>
      <c r="H67" s="739"/>
      <c r="I67" s="739"/>
      <c r="J67" s="739"/>
      <c r="K67" s="739"/>
      <c r="L67" s="739"/>
      <c r="M67" s="739"/>
      <c r="N67" s="739"/>
      <c r="O67" s="739"/>
      <c r="P67" s="739"/>
      <c r="Q67" s="739"/>
      <c r="R67" s="716"/>
    </row>
    <row r="68" spans="1:18">
      <c r="A68" s="746">
        <v>1</v>
      </c>
      <c r="B68" s="760" t="s">
        <v>393</v>
      </c>
      <c r="C68" s="751"/>
      <c r="D68" s="751"/>
      <c r="E68" s="751"/>
      <c r="F68" s="751"/>
      <c r="G68" s="751"/>
      <c r="H68" s="751"/>
      <c r="I68" s="751"/>
      <c r="J68" s="751"/>
      <c r="K68" s="751"/>
      <c r="L68" s="751"/>
      <c r="M68" s="751"/>
      <c r="N68" s="751"/>
      <c r="O68" s="751"/>
      <c r="P68" s="751"/>
      <c r="Q68" s="751"/>
      <c r="R68" s="752"/>
    </row>
    <row r="69" spans="1:18">
      <c r="A69" s="753"/>
      <c r="B69" s="745" t="s">
        <v>943</v>
      </c>
      <c r="C69" s="744">
        <v>1</v>
      </c>
      <c r="D69" s="744">
        <v>1</v>
      </c>
      <c r="E69" s="744">
        <v>1</v>
      </c>
      <c r="F69" s="744">
        <v>1</v>
      </c>
      <c r="G69" s="744">
        <v>1</v>
      </c>
      <c r="H69" s="744">
        <v>1</v>
      </c>
      <c r="I69" s="744">
        <v>1</v>
      </c>
      <c r="J69" s="818">
        <v>0</v>
      </c>
      <c r="K69" s="744">
        <v>1</v>
      </c>
      <c r="L69" s="744">
        <v>1</v>
      </c>
      <c r="M69" s="744">
        <v>1</v>
      </c>
      <c r="N69" s="744">
        <v>1</v>
      </c>
      <c r="O69" s="818">
        <v>0</v>
      </c>
      <c r="P69" s="744">
        <v>1</v>
      </c>
      <c r="Q69" s="744">
        <v>1</v>
      </c>
      <c r="R69" s="782">
        <f>SUM(C69:Q69)</f>
        <v>13</v>
      </c>
    </row>
    <row r="70" spans="1:18">
      <c r="A70" s="753"/>
      <c r="B70" s="745" t="s">
        <v>944</v>
      </c>
      <c r="C70" s="744">
        <v>1</v>
      </c>
      <c r="D70" s="744">
        <v>1</v>
      </c>
      <c r="E70" s="744">
        <v>1</v>
      </c>
      <c r="F70" s="744">
        <v>1</v>
      </c>
      <c r="G70" s="744">
        <v>1</v>
      </c>
      <c r="H70" s="744">
        <v>1</v>
      </c>
      <c r="I70" s="744">
        <v>1</v>
      </c>
      <c r="J70" s="818">
        <v>0</v>
      </c>
      <c r="K70" s="744">
        <v>1</v>
      </c>
      <c r="L70" s="744">
        <v>1</v>
      </c>
      <c r="M70" s="744">
        <v>1</v>
      </c>
      <c r="N70" s="744">
        <v>1</v>
      </c>
      <c r="O70" s="818">
        <v>0</v>
      </c>
      <c r="P70" s="744">
        <v>1</v>
      </c>
      <c r="Q70" s="744">
        <v>1</v>
      </c>
      <c r="R70" s="782">
        <f t="shared" ref="R70:R71" si="2">SUM(C70:Q70)</f>
        <v>13</v>
      </c>
    </row>
    <row r="71" spans="1:18">
      <c r="A71" s="753"/>
      <c r="B71" s="745" t="s">
        <v>945</v>
      </c>
      <c r="C71" s="744">
        <v>1</v>
      </c>
      <c r="D71" s="744">
        <v>1</v>
      </c>
      <c r="E71" s="818">
        <v>0</v>
      </c>
      <c r="F71" s="744">
        <v>1</v>
      </c>
      <c r="G71" s="744">
        <v>1</v>
      </c>
      <c r="H71" s="818">
        <v>0</v>
      </c>
      <c r="I71" s="818">
        <v>0</v>
      </c>
      <c r="J71" s="818">
        <v>0</v>
      </c>
      <c r="K71" s="818">
        <v>0</v>
      </c>
      <c r="L71" s="744">
        <v>1</v>
      </c>
      <c r="M71" s="744">
        <v>1</v>
      </c>
      <c r="N71" s="744">
        <v>1</v>
      </c>
      <c r="O71" s="744">
        <v>1</v>
      </c>
      <c r="P71" s="744">
        <v>1</v>
      </c>
      <c r="Q71" s="744">
        <v>1</v>
      </c>
      <c r="R71" s="782">
        <f t="shared" si="2"/>
        <v>10</v>
      </c>
    </row>
    <row r="72" spans="1:18">
      <c r="A72" s="746">
        <v>2</v>
      </c>
      <c r="B72" s="747" t="s">
        <v>397</v>
      </c>
      <c r="C72" s="744"/>
      <c r="D72" s="744"/>
      <c r="E72" s="744"/>
      <c r="F72" s="744"/>
      <c r="G72" s="744"/>
      <c r="H72" s="744"/>
      <c r="I72" s="744"/>
      <c r="J72" s="744"/>
      <c r="K72" s="744"/>
      <c r="L72" s="744"/>
      <c r="M72" s="744"/>
      <c r="N72" s="744"/>
      <c r="O72" s="744"/>
      <c r="P72" s="744"/>
      <c r="Q72" s="744"/>
      <c r="R72" s="714"/>
    </row>
    <row r="73" spans="1:18">
      <c r="A73" s="737"/>
      <c r="B73" s="754" t="s">
        <v>946</v>
      </c>
      <c r="C73" s="744">
        <v>1</v>
      </c>
      <c r="D73" s="744">
        <v>1</v>
      </c>
      <c r="E73" s="744">
        <v>1</v>
      </c>
      <c r="F73" s="744">
        <v>0</v>
      </c>
      <c r="G73" s="744">
        <v>1</v>
      </c>
      <c r="H73" s="744">
        <v>1</v>
      </c>
      <c r="I73" s="744">
        <v>1</v>
      </c>
      <c r="J73" s="744">
        <v>0</v>
      </c>
      <c r="K73" s="744">
        <v>0</v>
      </c>
      <c r="L73" s="744">
        <v>0</v>
      </c>
      <c r="M73" s="744">
        <v>1</v>
      </c>
      <c r="N73" s="744">
        <v>1</v>
      </c>
      <c r="O73" s="744">
        <v>0</v>
      </c>
      <c r="P73" s="744">
        <v>1</v>
      </c>
      <c r="Q73" s="744">
        <v>1</v>
      </c>
      <c r="R73" s="716">
        <f>SUM(C73:Q73)</f>
        <v>10</v>
      </c>
    </row>
    <row r="74" spans="1:18">
      <c r="A74" s="746">
        <v>3</v>
      </c>
      <c r="B74" s="747" t="s">
        <v>398</v>
      </c>
      <c r="C74" s="744"/>
      <c r="D74" s="744"/>
      <c r="E74" s="744"/>
      <c r="F74" s="744"/>
      <c r="G74" s="744"/>
      <c r="H74" s="744"/>
      <c r="I74" s="744"/>
      <c r="J74" s="744"/>
      <c r="K74" s="744"/>
      <c r="L74" s="744"/>
      <c r="M74" s="744"/>
      <c r="N74" s="744"/>
      <c r="O74" s="744"/>
      <c r="P74" s="744"/>
      <c r="Q74" s="744"/>
      <c r="R74" s="714"/>
    </row>
    <row r="75" spans="1:18">
      <c r="A75" s="737"/>
      <c r="B75" s="757" t="s">
        <v>947</v>
      </c>
      <c r="C75" s="758">
        <v>1</v>
      </c>
      <c r="D75" s="758">
        <v>1</v>
      </c>
      <c r="E75" s="758">
        <v>1</v>
      </c>
      <c r="F75" s="819">
        <v>0</v>
      </c>
      <c r="G75" s="758">
        <v>1</v>
      </c>
      <c r="H75" s="758">
        <v>1</v>
      </c>
      <c r="I75" s="758">
        <v>1</v>
      </c>
      <c r="J75" s="819">
        <v>0</v>
      </c>
      <c r="K75" s="819">
        <v>0</v>
      </c>
      <c r="L75" s="819">
        <v>0</v>
      </c>
      <c r="M75" s="758">
        <v>1</v>
      </c>
      <c r="N75" s="758">
        <v>1</v>
      </c>
      <c r="O75" s="758">
        <v>1</v>
      </c>
      <c r="P75" s="758">
        <v>1</v>
      </c>
      <c r="Q75" s="758">
        <v>1</v>
      </c>
      <c r="R75" s="782">
        <f t="shared" ref="R75" si="3">SUM(C75:Q75)</f>
        <v>11</v>
      </c>
    </row>
    <row r="76" spans="1:18">
      <c r="A76" s="746">
        <v>4</v>
      </c>
      <c r="B76" s="760" t="s">
        <v>395</v>
      </c>
      <c r="C76" s="755"/>
      <c r="D76" s="755"/>
      <c r="E76" s="755"/>
      <c r="F76" s="755"/>
      <c r="G76" s="755"/>
      <c r="H76" s="755"/>
      <c r="I76" s="755"/>
      <c r="J76" s="755"/>
      <c r="K76" s="755"/>
      <c r="L76" s="755"/>
      <c r="M76" s="755"/>
      <c r="N76" s="755"/>
      <c r="O76" s="755"/>
      <c r="P76" s="755"/>
      <c r="Q76" s="755"/>
      <c r="R76" s="755"/>
    </row>
    <row r="77" spans="1:18">
      <c r="A77" s="756"/>
      <c r="B77" s="757" t="s">
        <v>948</v>
      </c>
      <c r="C77" s="758">
        <v>1</v>
      </c>
      <c r="D77" s="758">
        <v>0</v>
      </c>
      <c r="E77" s="758">
        <v>1</v>
      </c>
      <c r="F77" s="758">
        <v>0</v>
      </c>
      <c r="G77" s="758">
        <v>1</v>
      </c>
      <c r="H77" s="758">
        <v>0</v>
      </c>
      <c r="I77" s="758">
        <v>1</v>
      </c>
      <c r="J77" s="758">
        <v>0</v>
      </c>
      <c r="K77" s="758">
        <v>0</v>
      </c>
      <c r="L77" s="758">
        <v>0</v>
      </c>
      <c r="M77" s="758">
        <v>1</v>
      </c>
      <c r="N77" s="758">
        <v>1</v>
      </c>
      <c r="O77" s="758">
        <v>0</v>
      </c>
      <c r="P77" s="758">
        <v>0</v>
      </c>
      <c r="Q77" s="758">
        <v>1</v>
      </c>
      <c r="R77" s="714">
        <f t="shared" ref="R77" si="4">SUM(C77:Q77)</f>
        <v>7</v>
      </c>
    </row>
    <row r="78" spans="1:18">
      <c r="A78" s="746">
        <v>5</v>
      </c>
      <c r="B78" s="760" t="s">
        <v>396</v>
      </c>
      <c r="C78" s="755"/>
      <c r="D78" s="755"/>
      <c r="E78" s="755"/>
      <c r="F78" s="755"/>
      <c r="G78" s="755"/>
      <c r="H78" s="755"/>
      <c r="I78" s="755"/>
      <c r="J78" s="755"/>
      <c r="K78" s="755"/>
      <c r="L78" s="755"/>
      <c r="M78" s="755"/>
      <c r="N78" s="755"/>
      <c r="O78" s="755"/>
      <c r="P78" s="755"/>
      <c r="Q78" s="755"/>
      <c r="R78" s="755"/>
    </row>
    <row r="79" spans="1:18" ht="15.75">
      <c r="A79" s="756"/>
      <c r="B79" s="761" t="s">
        <v>949</v>
      </c>
      <c r="C79" s="759">
        <v>1</v>
      </c>
      <c r="D79" s="759">
        <v>1</v>
      </c>
      <c r="E79" s="759">
        <v>1</v>
      </c>
      <c r="F79" s="759">
        <v>1</v>
      </c>
      <c r="G79" s="759">
        <v>1</v>
      </c>
      <c r="H79" s="759">
        <v>1</v>
      </c>
      <c r="I79" s="759">
        <v>1</v>
      </c>
      <c r="J79" s="759">
        <v>1</v>
      </c>
      <c r="K79" s="759">
        <v>0</v>
      </c>
      <c r="L79" s="759">
        <v>1</v>
      </c>
      <c r="M79" s="759">
        <v>1</v>
      </c>
      <c r="N79" s="759">
        <v>1</v>
      </c>
      <c r="O79" s="759">
        <v>1</v>
      </c>
      <c r="P79" s="759">
        <v>1</v>
      </c>
      <c r="Q79" s="759">
        <v>1</v>
      </c>
      <c r="R79" s="755">
        <f t="shared" ref="R79" si="5">SUM(C79:Q79)</f>
        <v>14</v>
      </c>
    </row>
    <row r="80" spans="1:18" ht="18.75" customHeight="1">
      <c r="A80" s="746">
        <v>6</v>
      </c>
      <c r="B80" s="747" t="s">
        <v>399</v>
      </c>
      <c r="C80" s="744"/>
      <c r="D80" s="744"/>
      <c r="E80" s="744"/>
      <c r="F80" s="744"/>
      <c r="G80" s="744"/>
      <c r="H80" s="744"/>
      <c r="I80" s="744"/>
      <c r="J80" s="744"/>
      <c r="K80" s="744"/>
      <c r="L80" s="744"/>
      <c r="M80" s="744"/>
      <c r="N80" s="744"/>
      <c r="O80" s="744"/>
      <c r="P80" s="744"/>
      <c r="Q80" s="744"/>
      <c r="R80" s="714"/>
    </row>
    <row r="81" spans="1:18" ht="23.25" customHeight="1">
      <c r="A81" s="714"/>
      <c r="B81" s="745" t="s">
        <v>950</v>
      </c>
      <c r="C81" s="820">
        <v>1</v>
      </c>
      <c r="D81" s="819">
        <v>1</v>
      </c>
      <c r="E81" s="819">
        <v>0</v>
      </c>
      <c r="F81" s="758">
        <v>0</v>
      </c>
      <c r="G81" s="821">
        <v>1</v>
      </c>
      <c r="H81" s="819">
        <v>1</v>
      </c>
      <c r="I81" s="819">
        <v>1</v>
      </c>
      <c r="J81" s="821">
        <v>0</v>
      </c>
      <c r="K81" s="821">
        <v>0</v>
      </c>
      <c r="L81" s="821">
        <v>0</v>
      </c>
      <c r="M81" s="821">
        <v>1</v>
      </c>
      <c r="N81" s="819">
        <v>0</v>
      </c>
      <c r="O81" s="819">
        <v>0</v>
      </c>
      <c r="P81" s="819">
        <v>1</v>
      </c>
      <c r="Q81" s="819">
        <v>1</v>
      </c>
      <c r="R81" s="822">
        <f t="shared" ref="R81" si="6">SUM(C81:Q81)</f>
        <v>8</v>
      </c>
    </row>
    <row r="82" spans="1:18" ht="19.5" customHeight="1">
      <c r="A82" s="746">
        <v>7</v>
      </c>
      <c r="B82" s="747" t="s">
        <v>394</v>
      </c>
      <c r="C82" s="744"/>
      <c r="D82" s="744"/>
      <c r="E82" s="744"/>
      <c r="F82" s="744"/>
      <c r="G82" s="744"/>
      <c r="H82" s="744"/>
      <c r="I82" s="744"/>
      <c r="J82" s="744"/>
      <c r="K82" s="744"/>
      <c r="L82" s="744"/>
      <c r="M82" s="744"/>
      <c r="N82" s="744"/>
      <c r="O82" s="744"/>
      <c r="P82" s="744"/>
      <c r="Q82" s="744"/>
      <c r="R82" s="714"/>
    </row>
    <row r="83" spans="1:18" ht="21" customHeight="1">
      <c r="A83" s="737"/>
      <c r="B83" s="762" t="s">
        <v>951</v>
      </c>
      <c r="C83" s="820">
        <v>1</v>
      </c>
      <c r="D83" s="820">
        <v>0</v>
      </c>
      <c r="E83" s="820">
        <v>1</v>
      </c>
      <c r="F83" s="820">
        <v>0</v>
      </c>
      <c r="G83" s="820">
        <v>1</v>
      </c>
      <c r="H83" s="820">
        <v>1</v>
      </c>
      <c r="I83" s="820">
        <v>0</v>
      </c>
      <c r="J83" s="820">
        <v>0</v>
      </c>
      <c r="K83" s="820">
        <v>0</v>
      </c>
      <c r="L83" s="820">
        <v>1</v>
      </c>
      <c r="M83" s="820">
        <v>1</v>
      </c>
      <c r="N83" s="820">
        <v>0</v>
      </c>
      <c r="O83" s="820">
        <v>1</v>
      </c>
      <c r="P83" s="820">
        <v>1</v>
      </c>
      <c r="Q83" s="820">
        <v>1</v>
      </c>
      <c r="R83" s="822">
        <f>SUM(C83:Q83)</f>
        <v>9</v>
      </c>
    </row>
    <row r="84" spans="1:18" ht="22.5" customHeight="1">
      <c r="A84" s="740" t="s">
        <v>182</v>
      </c>
      <c r="B84" s="770" t="s">
        <v>665</v>
      </c>
      <c r="C84" s="820"/>
      <c r="D84" s="820"/>
      <c r="E84" s="820"/>
      <c r="F84" s="820"/>
      <c r="G84" s="820"/>
      <c r="H84" s="820"/>
      <c r="I84" s="820"/>
      <c r="J84" s="820"/>
      <c r="K84" s="820"/>
      <c r="L84" s="820"/>
      <c r="M84" s="820"/>
      <c r="N84" s="820"/>
      <c r="O84" s="820"/>
      <c r="P84" s="820"/>
      <c r="Q84" s="820"/>
      <c r="R84" s="822"/>
    </row>
    <row r="85" spans="1:18">
      <c r="A85" s="748">
        <v>1</v>
      </c>
      <c r="B85" s="771" t="s">
        <v>972</v>
      </c>
      <c r="C85" s="820"/>
      <c r="D85" s="820"/>
      <c r="E85" s="820"/>
      <c r="F85" s="820"/>
      <c r="G85" s="820"/>
      <c r="H85" s="820"/>
      <c r="I85" s="820"/>
      <c r="J85" s="820"/>
      <c r="K85" s="820"/>
      <c r="L85" s="820"/>
      <c r="M85" s="820"/>
      <c r="N85" s="820"/>
      <c r="O85" s="820"/>
      <c r="P85" s="820"/>
      <c r="Q85" s="820"/>
      <c r="R85" s="822"/>
    </row>
    <row r="86" spans="1:18">
      <c r="A86" s="737"/>
      <c r="B86" s="762" t="s">
        <v>973</v>
      </c>
      <c r="C86" s="820">
        <v>1</v>
      </c>
      <c r="D86" s="820">
        <v>1</v>
      </c>
      <c r="E86" s="820">
        <v>1</v>
      </c>
      <c r="F86" s="820">
        <v>1</v>
      </c>
      <c r="G86" s="820">
        <v>1</v>
      </c>
      <c r="H86" s="820">
        <v>1</v>
      </c>
      <c r="I86" s="820">
        <v>1</v>
      </c>
      <c r="J86" s="820">
        <v>1</v>
      </c>
      <c r="K86" s="820">
        <v>1</v>
      </c>
      <c r="L86" s="820">
        <v>1</v>
      </c>
      <c r="M86" s="820">
        <v>1</v>
      </c>
      <c r="N86" s="820">
        <v>1</v>
      </c>
      <c r="O86" s="820">
        <v>1</v>
      </c>
      <c r="P86" s="820">
        <v>1</v>
      </c>
      <c r="Q86" s="820">
        <v>1</v>
      </c>
      <c r="R86" s="822">
        <f t="shared" ref="R86:R108" si="7">SUM(C86:Q86)</f>
        <v>15</v>
      </c>
    </row>
    <row r="87" spans="1:18">
      <c r="A87" s="737"/>
      <c r="B87" s="762" t="s">
        <v>974</v>
      </c>
      <c r="C87" s="820">
        <v>1</v>
      </c>
      <c r="D87" s="820">
        <v>1</v>
      </c>
      <c r="E87" s="820">
        <v>1</v>
      </c>
      <c r="F87" s="820">
        <v>1</v>
      </c>
      <c r="G87" s="820">
        <v>1</v>
      </c>
      <c r="H87" s="820">
        <v>1</v>
      </c>
      <c r="I87" s="820">
        <v>1</v>
      </c>
      <c r="J87" s="820">
        <v>1</v>
      </c>
      <c r="K87" s="820">
        <v>1</v>
      </c>
      <c r="L87" s="820">
        <v>1</v>
      </c>
      <c r="M87" s="820">
        <v>1</v>
      </c>
      <c r="N87" s="820">
        <v>1</v>
      </c>
      <c r="O87" s="820">
        <v>1</v>
      </c>
      <c r="P87" s="820">
        <v>1</v>
      </c>
      <c r="Q87" s="820">
        <v>1</v>
      </c>
      <c r="R87" s="822">
        <f t="shared" si="7"/>
        <v>15</v>
      </c>
    </row>
    <row r="88" spans="1:18">
      <c r="A88" s="737"/>
      <c r="B88" s="762" t="s">
        <v>975</v>
      </c>
      <c r="C88" s="820">
        <v>1</v>
      </c>
      <c r="D88" s="820">
        <v>1</v>
      </c>
      <c r="E88" s="820">
        <v>1</v>
      </c>
      <c r="F88" s="820">
        <v>1</v>
      </c>
      <c r="G88" s="820">
        <v>1</v>
      </c>
      <c r="H88" s="820">
        <v>1</v>
      </c>
      <c r="I88" s="820">
        <v>1</v>
      </c>
      <c r="J88" s="820">
        <v>1</v>
      </c>
      <c r="K88" s="820">
        <v>1</v>
      </c>
      <c r="L88" s="820">
        <v>1</v>
      </c>
      <c r="M88" s="820">
        <v>1</v>
      </c>
      <c r="N88" s="820">
        <v>1</v>
      </c>
      <c r="O88" s="820">
        <v>1</v>
      </c>
      <c r="P88" s="820">
        <v>1</v>
      </c>
      <c r="Q88" s="820">
        <v>1</v>
      </c>
      <c r="R88" s="822">
        <f t="shared" si="7"/>
        <v>15</v>
      </c>
    </row>
    <row r="89" spans="1:18">
      <c r="A89" s="737"/>
      <c r="B89" s="762" t="s">
        <v>976</v>
      </c>
      <c r="C89" s="820">
        <v>1</v>
      </c>
      <c r="D89" s="820">
        <v>1</v>
      </c>
      <c r="E89" s="820">
        <v>1</v>
      </c>
      <c r="F89" s="820">
        <v>1</v>
      </c>
      <c r="G89" s="820">
        <v>1</v>
      </c>
      <c r="H89" s="820">
        <v>1</v>
      </c>
      <c r="I89" s="820">
        <v>1</v>
      </c>
      <c r="J89" s="820">
        <v>1</v>
      </c>
      <c r="K89" s="820">
        <v>1</v>
      </c>
      <c r="L89" s="820">
        <v>1</v>
      </c>
      <c r="M89" s="820">
        <v>1</v>
      </c>
      <c r="N89" s="820">
        <v>1</v>
      </c>
      <c r="O89" s="820">
        <v>1</v>
      </c>
      <c r="P89" s="820">
        <v>1</v>
      </c>
      <c r="Q89" s="820">
        <v>1</v>
      </c>
      <c r="R89" s="822">
        <f t="shared" si="7"/>
        <v>15</v>
      </c>
    </row>
    <row r="90" spans="1:18">
      <c r="A90" s="737"/>
      <c r="B90" s="762" t="s">
        <v>977</v>
      </c>
      <c r="C90" s="820">
        <v>1</v>
      </c>
      <c r="D90" s="820">
        <v>1</v>
      </c>
      <c r="E90" s="820">
        <v>1</v>
      </c>
      <c r="F90" s="820">
        <v>1</v>
      </c>
      <c r="G90" s="820">
        <v>1</v>
      </c>
      <c r="H90" s="820">
        <v>1</v>
      </c>
      <c r="I90" s="820">
        <v>1</v>
      </c>
      <c r="J90" s="820">
        <v>1</v>
      </c>
      <c r="K90" s="820">
        <v>1</v>
      </c>
      <c r="L90" s="820">
        <v>1</v>
      </c>
      <c r="M90" s="820">
        <v>1</v>
      </c>
      <c r="N90" s="820">
        <v>1</v>
      </c>
      <c r="O90" s="820">
        <v>1</v>
      </c>
      <c r="P90" s="820">
        <v>1</v>
      </c>
      <c r="Q90" s="820">
        <v>1</v>
      </c>
      <c r="R90" s="822">
        <f t="shared" si="7"/>
        <v>15</v>
      </c>
    </row>
    <row r="91" spans="1:18">
      <c r="A91" s="737"/>
      <c r="B91" s="762" t="s">
        <v>978</v>
      </c>
      <c r="C91" s="820">
        <v>1</v>
      </c>
      <c r="D91" s="820">
        <v>1</v>
      </c>
      <c r="E91" s="820">
        <v>1</v>
      </c>
      <c r="F91" s="820">
        <v>1</v>
      </c>
      <c r="G91" s="820">
        <v>1</v>
      </c>
      <c r="H91" s="820">
        <v>1</v>
      </c>
      <c r="I91" s="820">
        <v>1</v>
      </c>
      <c r="J91" s="820">
        <v>1</v>
      </c>
      <c r="K91" s="820">
        <v>1</v>
      </c>
      <c r="L91" s="820">
        <v>1</v>
      </c>
      <c r="M91" s="820">
        <v>1</v>
      </c>
      <c r="N91" s="820">
        <v>1</v>
      </c>
      <c r="O91" s="820">
        <v>1</v>
      </c>
      <c r="P91" s="820">
        <v>1</v>
      </c>
      <c r="Q91" s="820">
        <v>1</v>
      </c>
      <c r="R91" s="822">
        <f t="shared" si="7"/>
        <v>15</v>
      </c>
    </row>
    <row r="92" spans="1:18">
      <c r="A92" s="748">
        <v>2</v>
      </c>
      <c r="B92" s="771" t="s">
        <v>857</v>
      </c>
      <c r="C92" s="820"/>
      <c r="D92" s="820"/>
      <c r="E92" s="820"/>
      <c r="F92" s="820"/>
      <c r="G92" s="820"/>
      <c r="H92" s="820"/>
      <c r="I92" s="820"/>
      <c r="J92" s="820"/>
      <c r="K92" s="820"/>
      <c r="L92" s="820"/>
      <c r="M92" s="820"/>
      <c r="N92" s="820"/>
      <c r="O92" s="820"/>
      <c r="P92" s="820"/>
      <c r="Q92" s="820"/>
      <c r="R92" s="822"/>
    </row>
    <row r="93" spans="1:18">
      <c r="A93" s="737"/>
      <c r="B93" s="762" t="s">
        <v>979</v>
      </c>
      <c r="C93" s="820">
        <v>1</v>
      </c>
      <c r="D93" s="820">
        <v>1</v>
      </c>
      <c r="E93" s="820">
        <v>1</v>
      </c>
      <c r="F93" s="820">
        <v>1</v>
      </c>
      <c r="G93" s="820">
        <v>1</v>
      </c>
      <c r="H93" s="820">
        <v>1</v>
      </c>
      <c r="I93" s="820">
        <v>1</v>
      </c>
      <c r="J93" s="820">
        <v>1</v>
      </c>
      <c r="K93" s="820">
        <v>1</v>
      </c>
      <c r="L93" s="820">
        <v>1</v>
      </c>
      <c r="M93" s="820">
        <v>1</v>
      </c>
      <c r="N93" s="820">
        <v>1</v>
      </c>
      <c r="O93" s="820">
        <v>1</v>
      </c>
      <c r="P93" s="820">
        <v>1</v>
      </c>
      <c r="Q93" s="820">
        <v>1</v>
      </c>
      <c r="R93" s="822">
        <f t="shared" si="7"/>
        <v>15</v>
      </c>
    </row>
    <row r="94" spans="1:18">
      <c r="A94" s="737"/>
      <c r="B94" s="762" t="s">
        <v>980</v>
      </c>
      <c r="C94" s="820">
        <v>1</v>
      </c>
      <c r="D94" s="820">
        <v>1</v>
      </c>
      <c r="E94" s="820">
        <v>1</v>
      </c>
      <c r="F94" s="820">
        <v>1</v>
      </c>
      <c r="G94" s="820">
        <v>1</v>
      </c>
      <c r="H94" s="820">
        <v>1</v>
      </c>
      <c r="I94" s="820">
        <v>1</v>
      </c>
      <c r="J94" s="820">
        <v>1</v>
      </c>
      <c r="K94" s="820">
        <v>1</v>
      </c>
      <c r="L94" s="820">
        <v>1</v>
      </c>
      <c r="M94" s="820">
        <v>1</v>
      </c>
      <c r="N94" s="820">
        <v>1</v>
      </c>
      <c r="O94" s="820">
        <v>1</v>
      </c>
      <c r="P94" s="820">
        <v>1</v>
      </c>
      <c r="Q94" s="820">
        <v>1</v>
      </c>
      <c r="R94" s="822">
        <f t="shared" si="7"/>
        <v>15</v>
      </c>
    </row>
    <row r="95" spans="1:18">
      <c r="A95" s="737"/>
      <c r="B95" s="762" t="s">
        <v>981</v>
      </c>
      <c r="C95" s="820">
        <v>1</v>
      </c>
      <c r="D95" s="820">
        <v>1</v>
      </c>
      <c r="E95" s="820">
        <v>1</v>
      </c>
      <c r="F95" s="820">
        <v>1</v>
      </c>
      <c r="G95" s="820">
        <v>1</v>
      </c>
      <c r="H95" s="820">
        <v>1</v>
      </c>
      <c r="I95" s="820">
        <v>1</v>
      </c>
      <c r="J95" s="820">
        <v>1</v>
      </c>
      <c r="K95" s="820">
        <v>1</v>
      </c>
      <c r="L95" s="820">
        <v>1</v>
      </c>
      <c r="M95" s="820">
        <v>1</v>
      </c>
      <c r="N95" s="820">
        <v>1</v>
      </c>
      <c r="O95" s="820">
        <v>1</v>
      </c>
      <c r="P95" s="820">
        <v>1</v>
      </c>
      <c r="Q95" s="820">
        <v>1</v>
      </c>
      <c r="R95" s="822">
        <f t="shared" si="7"/>
        <v>15</v>
      </c>
    </row>
    <row r="96" spans="1:18">
      <c r="A96" s="748">
        <v>3</v>
      </c>
      <c r="B96" s="771" t="s">
        <v>982</v>
      </c>
      <c r="C96" s="820"/>
      <c r="D96" s="820"/>
      <c r="E96" s="820"/>
      <c r="F96" s="820"/>
      <c r="G96" s="820"/>
      <c r="H96" s="820"/>
      <c r="I96" s="820"/>
      <c r="J96" s="820"/>
      <c r="K96" s="820"/>
      <c r="L96" s="820"/>
      <c r="M96" s="820"/>
      <c r="N96" s="820"/>
      <c r="O96" s="820"/>
      <c r="P96" s="820"/>
      <c r="Q96" s="820"/>
      <c r="R96" s="822"/>
    </row>
    <row r="97" spans="1:18">
      <c r="A97" s="737"/>
      <c r="B97" s="762" t="s">
        <v>983</v>
      </c>
      <c r="C97" s="820">
        <v>1</v>
      </c>
      <c r="D97" s="820">
        <v>1</v>
      </c>
      <c r="E97" s="820">
        <v>1</v>
      </c>
      <c r="F97" s="820">
        <v>1</v>
      </c>
      <c r="G97" s="820">
        <v>1</v>
      </c>
      <c r="H97" s="820">
        <v>1</v>
      </c>
      <c r="I97" s="820">
        <v>1</v>
      </c>
      <c r="J97" s="820">
        <v>1</v>
      </c>
      <c r="K97" s="820">
        <v>1</v>
      </c>
      <c r="L97" s="820">
        <v>1</v>
      </c>
      <c r="M97" s="820">
        <v>1</v>
      </c>
      <c r="N97" s="820">
        <v>1</v>
      </c>
      <c r="O97" s="820">
        <v>1</v>
      </c>
      <c r="P97" s="820">
        <v>1</v>
      </c>
      <c r="Q97" s="820">
        <v>1</v>
      </c>
      <c r="R97" s="822">
        <f t="shared" si="7"/>
        <v>15</v>
      </c>
    </row>
    <row r="98" spans="1:18">
      <c r="A98" s="737"/>
      <c r="B98" s="762" t="s">
        <v>984</v>
      </c>
      <c r="C98" s="820">
        <v>1</v>
      </c>
      <c r="D98" s="820">
        <v>1</v>
      </c>
      <c r="E98" s="820">
        <v>1</v>
      </c>
      <c r="F98" s="820">
        <v>1</v>
      </c>
      <c r="G98" s="820">
        <v>1</v>
      </c>
      <c r="H98" s="820">
        <v>1</v>
      </c>
      <c r="I98" s="820">
        <v>1</v>
      </c>
      <c r="J98" s="820">
        <v>1</v>
      </c>
      <c r="K98" s="820">
        <v>1</v>
      </c>
      <c r="L98" s="820">
        <v>1</v>
      </c>
      <c r="M98" s="820">
        <v>1</v>
      </c>
      <c r="N98" s="820">
        <v>1</v>
      </c>
      <c r="O98" s="820">
        <v>1</v>
      </c>
      <c r="P98" s="820">
        <v>1</v>
      </c>
      <c r="Q98" s="820">
        <v>1</v>
      </c>
      <c r="R98" s="822">
        <f t="shared" si="7"/>
        <v>15</v>
      </c>
    </row>
    <row r="99" spans="1:18">
      <c r="A99" s="737"/>
      <c r="B99" s="762" t="s">
        <v>985</v>
      </c>
      <c r="C99" s="820">
        <v>1</v>
      </c>
      <c r="D99" s="820">
        <v>1</v>
      </c>
      <c r="E99" s="820">
        <v>1</v>
      </c>
      <c r="F99" s="820">
        <v>1</v>
      </c>
      <c r="G99" s="820">
        <v>1</v>
      </c>
      <c r="H99" s="820">
        <v>1</v>
      </c>
      <c r="I99" s="820">
        <v>1</v>
      </c>
      <c r="J99" s="820">
        <v>1</v>
      </c>
      <c r="K99" s="820">
        <v>1</v>
      </c>
      <c r="L99" s="820">
        <v>1</v>
      </c>
      <c r="M99" s="820">
        <v>1</v>
      </c>
      <c r="N99" s="820">
        <v>1</v>
      </c>
      <c r="O99" s="820">
        <v>1</v>
      </c>
      <c r="P99" s="820">
        <v>1</v>
      </c>
      <c r="Q99" s="820">
        <v>1</v>
      </c>
      <c r="R99" s="822">
        <f t="shared" si="7"/>
        <v>15</v>
      </c>
    </row>
    <row r="100" spans="1:18">
      <c r="A100" s="737"/>
      <c r="B100" s="762" t="s">
        <v>991</v>
      </c>
      <c r="C100" s="820">
        <v>1</v>
      </c>
      <c r="D100" s="820">
        <v>1</v>
      </c>
      <c r="E100" s="820">
        <v>1</v>
      </c>
      <c r="F100" s="820">
        <v>1</v>
      </c>
      <c r="G100" s="820">
        <v>1</v>
      </c>
      <c r="H100" s="820">
        <v>1</v>
      </c>
      <c r="I100" s="820">
        <v>1</v>
      </c>
      <c r="J100" s="820">
        <v>1</v>
      </c>
      <c r="K100" s="820">
        <v>1</v>
      </c>
      <c r="L100" s="820">
        <v>1</v>
      </c>
      <c r="M100" s="820">
        <v>1</v>
      </c>
      <c r="N100" s="820">
        <v>1</v>
      </c>
      <c r="O100" s="820">
        <v>1</v>
      </c>
      <c r="P100" s="820">
        <v>1</v>
      </c>
      <c r="Q100" s="820">
        <v>1</v>
      </c>
      <c r="R100" s="822">
        <f t="shared" si="7"/>
        <v>15</v>
      </c>
    </row>
    <row r="101" spans="1:18">
      <c r="A101" s="737"/>
      <c r="B101" s="762" t="s">
        <v>992</v>
      </c>
      <c r="C101" s="820">
        <v>1</v>
      </c>
      <c r="D101" s="820">
        <v>1</v>
      </c>
      <c r="E101" s="820">
        <v>1</v>
      </c>
      <c r="F101" s="820">
        <v>1</v>
      </c>
      <c r="G101" s="820">
        <v>1</v>
      </c>
      <c r="H101" s="820">
        <v>1</v>
      </c>
      <c r="I101" s="820">
        <v>1</v>
      </c>
      <c r="J101" s="820">
        <v>1</v>
      </c>
      <c r="K101" s="820">
        <v>1</v>
      </c>
      <c r="L101" s="820">
        <v>1</v>
      </c>
      <c r="M101" s="820">
        <v>1</v>
      </c>
      <c r="N101" s="820">
        <v>1</v>
      </c>
      <c r="O101" s="820">
        <v>1</v>
      </c>
      <c r="P101" s="820">
        <v>1</v>
      </c>
      <c r="Q101" s="820">
        <v>1</v>
      </c>
      <c r="R101" s="822">
        <f t="shared" si="7"/>
        <v>15</v>
      </c>
    </row>
    <row r="102" spans="1:18">
      <c r="A102" s="748">
        <v>4</v>
      </c>
      <c r="B102" s="771" t="s">
        <v>986</v>
      </c>
      <c r="C102" s="820"/>
      <c r="D102" s="820"/>
      <c r="E102" s="820"/>
      <c r="F102" s="820"/>
      <c r="G102" s="820"/>
      <c r="H102" s="820"/>
      <c r="I102" s="820"/>
      <c r="J102" s="820"/>
      <c r="K102" s="820"/>
      <c r="L102" s="820"/>
      <c r="M102" s="820"/>
      <c r="N102" s="820"/>
      <c r="O102" s="820"/>
      <c r="P102" s="820"/>
      <c r="Q102" s="820"/>
      <c r="R102" s="822"/>
    </row>
    <row r="103" spans="1:18">
      <c r="A103" s="737"/>
      <c r="B103" s="762" t="s">
        <v>987</v>
      </c>
      <c r="C103" s="820">
        <v>1</v>
      </c>
      <c r="D103" s="820">
        <v>1</v>
      </c>
      <c r="E103" s="820">
        <v>1</v>
      </c>
      <c r="F103" s="820">
        <v>1</v>
      </c>
      <c r="G103" s="820">
        <v>1</v>
      </c>
      <c r="H103" s="820">
        <v>1</v>
      </c>
      <c r="I103" s="820">
        <v>1</v>
      </c>
      <c r="J103" s="820">
        <v>1</v>
      </c>
      <c r="K103" s="820">
        <v>1</v>
      </c>
      <c r="L103" s="820">
        <v>1</v>
      </c>
      <c r="M103" s="820">
        <v>1</v>
      </c>
      <c r="N103" s="820">
        <v>1</v>
      </c>
      <c r="O103" s="820">
        <v>1</v>
      </c>
      <c r="P103" s="820">
        <v>1</v>
      </c>
      <c r="Q103" s="820">
        <v>1</v>
      </c>
      <c r="R103" s="822">
        <f t="shared" si="7"/>
        <v>15</v>
      </c>
    </row>
    <row r="104" spans="1:18">
      <c r="A104" s="737"/>
      <c r="B104" s="762" t="s">
        <v>988</v>
      </c>
      <c r="C104" s="820">
        <v>1</v>
      </c>
      <c r="D104" s="820">
        <v>1</v>
      </c>
      <c r="E104" s="820">
        <v>1</v>
      </c>
      <c r="F104" s="820">
        <v>1</v>
      </c>
      <c r="G104" s="820">
        <v>1</v>
      </c>
      <c r="H104" s="820">
        <v>1</v>
      </c>
      <c r="I104" s="820">
        <v>1</v>
      </c>
      <c r="J104" s="820">
        <v>1</v>
      </c>
      <c r="K104" s="820">
        <v>1</v>
      </c>
      <c r="L104" s="820">
        <v>1</v>
      </c>
      <c r="M104" s="820">
        <v>1</v>
      </c>
      <c r="N104" s="820">
        <v>1</v>
      </c>
      <c r="O104" s="820">
        <v>1</v>
      </c>
      <c r="P104" s="820">
        <v>1</v>
      </c>
      <c r="Q104" s="820">
        <v>1</v>
      </c>
      <c r="R104" s="822">
        <f t="shared" si="7"/>
        <v>15</v>
      </c>
    </row>
    <row r="105" spans="1:18">
      <c r="A105" s="737"/>
      <c r="B105" s="762" t="s">
        <v>990</v>
      </c>
      <c r="C105" s="820">
        <v>1</v>
      </c>
      <c r="D105" s="820">
        <v>1</v>
      </c>
      <c r="E105" s="820">
        <v>1</v>
      </c>
      <c r="F105" s="820">
        <v>1</v>
      </c>
      <c r="G105" s="820">
        <v>1</v>
      </c>
      <c r="H105" s="820">
        <v>1</v>
      </c>
      <c r="I105" s="820">
        <v>1</v>
      </c>
      <c r="J105" s="820">
        <v>1</v>
      </c>
      <c r="K105" s="820">
        <v>1</v>
      </c>
      <c r="L105" s="820">
        <v>1</v>
      </c>
      <c r="M105" s="820">
        <v>1</v>
      </c>
      <c r="N105" s="820">
        <v>1</v>
      </c>
      <c r="O105" s="820">
        <v>1</v>
      </c>
      <c r="P105" s="820">
        <v>1</v>
      </c>
      <c r="Q105" s="820">
        <v>1</v>
      </c>
      <c r="R105" s="822">
        <f t="shared" si="7"/>
        <v>15</v>
      </c>
    </row>
    <row r="106" spans="1:18">
      <c r="A106" s="737"/>
      <c r="B106" s="762" t="s">
        <v>989</v>
      </c>
      <c r="C106" s="820">
        <v>1</v>
      </c>
      <c r="D106" s="820">
        <v>1</v>
      </c>
      <c r="E106" s="820">
        <v>1</v>
      </c>
      <c r="F106" s="820">
        <v>1</v>
      </c>
      <c r="G106" s="820">
        <v>1</v>
      </c>
      <c r="H106" s="820">
        <v>1</v>
      </c>
      <c r="I106" s="820">
        <v>1</v>
      </c>
      <c r="J106" s="820">
        <v>1</v>
      </c>
      <c r="K106" s="820">
        <v>1</v>
      </c>
      <c r="L106" s="820">
        <v>1</v>
      </c>
      <c r="M106" s="820">
        <v>1</v>
      </c>
      <c r="N106" s="820">
        <v>1</v>
      </c>
      <c r="O106" s="820">
        <v>1</v>
      </c>
      <c r="P106" s="820">
        <v>1</v>
      </c>
      <c r="Q106" s="820">
        <v>1</v>
      </c>
      <c r="R106" s="822">
        <f t="shared" si="7"/>
        <v>15</v>
      </c>
    </row>
    <row r="107" spans="1:18">
      <c r="A107" s="737"/>
      <c r="B107" s="762" t="s">
        <v>993</v>
      </c>
      <c r="C107" s="820">
        <v>1</v>
      </c>
      <c r="D107" s="820">
        <v>1</v>
      </c>
      <c r="E107" s="820">
        <v>1</v>
      </c>
      <c r="F107" s="820">
        <v>1</v>
      </c>
      <c r="G107" s="820">
        <v>1</v>
      </c>
      <c r="H107" s="820">
        <v>1</v>
      </c>
      <c r="I107" s="820">
        <v>1</v>
      </c>
      <c r="J107" s="820">
        <v>1</v>
      </c>
      <c r="K107" s="820">
        <v>1</v>
      </c>
      <c r="L107" s="820">
        <v>1</v>
      </c>
      <c r="M107" s="820">
        <v>1</v>
      </c>
      <c r="N107" s="820">
        <v>1</v>
      </c>
      <c r="O107" s="820">
        <v>1</v>
      </c>
      <c r="P107" s="820">
        <v>1</v>
      </c>
      <c r="Q107" s="820">
        <v>1</v>
      </c>
      <c r="R107" s="822">
        <f t="shared" si="7"/>
        <v>15</v>
      </c>
    </row>
    <row r="108" spans="1:18">
      <c r="A108" s="737"/>
      <c r="B108" s="762" t="s">
        <v>994</v>
      </c>
      <c r="C108" s="820">
        <v>1</v>
      </c>
      <c r="D108" s="820">
        <v>1</v>
      </c>
      <c r="E108" s="820">
        <v>1</v>
      </c>
      <c r="F108" s="820">
        <v>1</v>
      </c>
      <c r="G108" s="820">
        <v>1</v>
      </c>
      <c r="H108" s="820">
        <v>1</v>
      </c>
      <c r="I108" s="820">
        <v>1</v>
      </c>
      <c r="J108" s="820">
        <v>1</v>
      </c>
      <c r="K108" s="820">
        <v>1</v>
      </c>
      <c r="L108" s="820">
        <v>1</v>
      </c>
      <c r="M108" s="820">
        <v>1</v>
      </c>
      <c r="N108" s="820">
        <v>1</v>
      </c>
      <c r="O108" s="820">
        <v>1</v>
      </c>
      <c r="P108" s="820">
        <v>1</v>
      </c>
      <c r="Q108" s="820">
        <v>1</v>
      </c>
      <c r="R108" s="822">
        <f t="shared" si="7"/>
        <v>15</v>
      </c>
    </row>
    <row r="109" spans="1:18" ht="18.75" customHeight="1">
      <c r="A109" s="740" t="s">
        <v>357</v>
      </c>
      <c r="B109" s="770" t="s">
        <v>685</v>
      </c>
      <c r="C109" s="820"/>
      <c r="D109" s="820"/>
      <c r="E109" s="820"/>
      <c r="F109" s="820"/>
      <c r="G109" s="820"/>
      <c r="H109" s="820"/>
      <c r="I109" s="820"/>
      <c r="J109" s="820"/>
      <c r="K109" s="820"/>
      <c r="L109" s="820"/>
      <c r="M109" s="820"/>
      <c r="N109" s="820"/>
      <c r="O109" s="820"/>
      <c r="P109" s="820"/>
      <c r="Q109" s="820"/>
      <c r="R109" s="822"/>
    </row>
    <row r="110" spans="1:18" ht="20.25" customHeight="1">
      <c r="A110" s="748">
        <v>1</v>
      </c>
      <c r="B110" s="771" t="s">
        <v>373</v>
      </c>
      <c r="C110" s="820"/>
      <c r="D110" s="820"/>
      <c r="E110" s="820"/>
      <c r="F110" s="820"/>
      <c r="G110" s="820"/>
      <c r="H110" s="820"/>
      <c r="I110" s="820"/>
      <c r="J110" s="820"/>
      <c r="K110" s="820"/>
      <c r="L110" s="820"/>
      <c r="M110" s="820"/>
      <c r="N110" s="820"/>
      <c r="O110" s="820"/>
      <c r="P110" s="820"/>
      <c r="Q110" s="820"/>
      <c r="R110" s="822"/>
    </row>
    <row r="111" spans="1:18" s="767" customFormat="1">
      <c r="A111" s="763"/>
      <c r="B111" s="764" t="s">
        <v>952</v>
      </c>
      <c r="C111" s="765">
        <v>1</v>
      </c>
      <c r="D111" s="765">
        <v>1</v>
      </c>
      <c r="E111" s="765">
        <v>1</v>
      </c>
      <c r="F111" s="765">
        <v>1</v>
      </c>
      <c r="G111" s="765">
        <v>1</v>
      </c>
      <c r="H111" s="765">
        <v>1</v>
      </c>
      <c r="I111" s="765">
        <v>1</v>
      </c>
      <c r="J111" s="765">
        <v>1</v>
      </c>
      <c r="K111" s="765">
        <v>1</v>
      </c>
      <c r="L111" s="765">
        <v>1</v>
      </c>
      <c r="M111" s="765">
        <v>1</v>
      </c>
      <c r="N111" s="765">
        <v>1</v>
      </c>
      <c r="O111" s="765">
        <v>1</v>
      </c>
      <c r="P111" s="765">
        <v>1</v>
      </c>
      <c r="Q111" s="765">
        <v>1</v>
      </c>
      <c r="R111" s="766">
        <f>SUM(C111:Q111)</f>
        <v>15</v>
      </c>
    </row>
    <row r="112" spans="1:18" s="767" customFormat="1">
      <c r="A112" s="763"/>
      <c r="B112" s="764" t="s">
        <v>953</v>
      </c>
      <c r="C112" s="765">
        <v>1</v>
      </c>
      <c r="D112" s="765">
        <v>1</v>
      </c>
      <c r="E112" s="765">
        <v>1</v>
      </c>
      <c r="F112" s="765">
        <v>1</v>
      </c>
      <c r="G112" s="765">
        <v>1</v>
      </c>
      <c r="H112" s="765">
        <v>1</v>
      </c>
      <c r="I112" s="765">
        <v>1</v>
      </c>
      <c r="J112" s="765">
        <v>1</v>
      </c>
      <c r="K112" s="765">
        <v>1</v>
      </c>
      <c r="L112" s="765">
        <v>1</v>
      </c>
      <c r="M112" s="765">
        <v>1</v>
      </c>
      <c r="N112" s="765">
        <v>1</v>
      </c>
      <c r="O112" s="765">
        <v>1</v>
      </c>
      <c r="P112" s="765">
        <v>1</v>
      </c>
      <c r="Q112" s="765">
        <v>1</v>
      </c>
      <c r="R112" s="766">
        <f t="shared" ref="R112:R133" si="8">SUM(C112:Q112)</f>
        <v>15</v>
      </c>
    </row>
    <row r="113" spans="1:18" s="767" customFormat="1">
      <c r="A113" s="763"/>
      <c r="B113" s="764" t="s">
        <v>954</v>
      </c>
      <c r="C113" s="765">
        <v>1</v>
      </c>
      <c r="D113" s="765">
        <v>1</v>
      </c>
      <c r="E113" s="765">
        <v>1</v>
      </c>
      <c r="F113" s="765">
        <v>1</v>
      </c>
      <c r="G113" s="765">
        <v>1</v>
      </c>
      <c r="H113" s="765">
        <v>1</v>
      </c>
      <c r="I113" s="765">
        <v>1</v>
      </c>
      <c r="J113" s="765">
        <v>1</v>
      </c>
      <c r="K113" s="765">
        <v>1</v>
      </c>
      <c r="L113" s="765">
        <v>1</v>
      </c>
      <c r="M113" s="765">
        <v>1</v>
      </c>
      <c r="N113" s="765">
        <v>1</v>
      </c>
      <c r="O113" s="765">
        <v>1</v>
      </c>
      <c r="P113" s="765">
        <v>1</v>
      </c>
      <c r="Q113" s="765">
        <v>1</v>
      </c>
      <c r="R113" s="766">
        <f t="shared" si="8"/>
        <v>15</v>
      </c>
    </row>
    <row r="114" spans="1:18" s="767" customFormat="1">
      <c r="A114" s="763"/>
      <c r="B114" s="764" t="s">
        <v>955</v>
      </c>
      <c r="C114" s="765">
        <v>1</v>
      </c>
      <c r="D114" s="765">
        <v>1</v>
      </c>
      <c r="E114" s="765">
        <v>1</v>
      </c>
      <c r="F114" s="765">
        <v>1</v>
      </c>
      <c r="G114" s="765">
        <v>1</v>
      </c>
      <c r="H114" s="765">
        <v>1</v>
      </c>
      <c r="I114" s="765">
        <v>1</v>
      </c>
      <c r="J114" s="765">
        <v>1</v>
      </c>
      <c r="K114" s="765">
        <v>1</v>
      </c>
      <c r="L114" s="765">
        <v>1</v>
      </c>
      <c r="M114" s="765">
        <v>1</v>
      </c>
      <c r="N114" s="765">
        <v>1</v>
      </c>
      <c r="O114" s="765">
        <v>1</v>
      </c>
      <c r="P114" s="765">
        <v>1</v>
      </c>
      <c r="Q114" s="765">
        <v>1</v>
      </c>
      <c r="R114" s="766">
        <f t="shared" si="8"/>
        <v>15</v>
      </c>
    </row>
    <row r="115" spans="1:18" s="768" customFormat="1">
      <c r="A115" s="763"/>
      <c r="B115" s="764" t="s">
        <v>956</v>
      </c>
      <c r="C115" s="765">
        <v>1</v>
      </c>
      <c r="D115" s="765">
        <v>1</v>
      </c>
      <c r="E115" s="765">
        <v>1</v>
      </c>
      <c r="F115" s="765">
        <v>1</v>
      </c>
      <c r="G115" s="765">
        <v>1</v>
      </c>
      <c r="H115" s="765">
        <v>1</v>
      </c>
      <c r="I115" s="765">
        <v>1</v>
      </c>
      <c r="J115" s="765">
        <v>1</v>
      </c>
      <c r="K115" s="765">
        <v>1</v>
      </c>
      <c r="L115" s="765">
        <v>1</v>
      </c>
      <c r="M115" s="765">
        <v>1</v>
      </c>
      <c r="N115" s="765">
        <v>1</v>
      </c>
      <c r="O115" s="765">
        <v>1</v>
      </c>
      <c r="P115" s="765">
        <v>1</v>
      </c>
      <c r="Q115" s="765">
        <v>1</v>
      </c>
      <c r="R115" s="766">
        <f t="shared" si="8"/>
        <v>15</v>
      </c>
    </row>
    <row r="116" spans="1:18" s="768" customFormat="1">
      <c r="A116" s="772">
        <v>2</v>
      </c>
      <c r="B116" s="773" t="s">
        <v>335</v>
      </c>
      <c r="C116" s="765"/>
      <c r="D116" s="765"/>
      <c r="E116" s="765"/>
      <c r="F116" s="765"/>
      <c r="G116" s="765"/>
      <c r="H116" s="765"/>
      <c r="I116" s="765"/>
      <c r="J116" s="765"/>
      <c r="K116" s="765"/>
      <c r="L116" s="765"/>
      <c r="M116" s="765"/>
      <c r="N116" s="765"/>
      <c r="O116" s="765"/>
      <c r="P116" s="765"/>
      <c r="Q116" s="765"/>
      <c r="R116" s="766"/>
    </row>
    <row r="117" spans="1:18" s="767" customFormat="1">
      <c r="A117" s="763"/>
      <c r="B117" s="764" t="s">
        <v>957</v>
      </c>
      <c r="C117" s="765">
        <v>1</v>
      </c>
      <c r="D117" s="765">
        <v>1</v>
      </c>
      <c r="E117" s="765">
        <v>1</v>
      </c>
      <c r="F117" s="765">
        <v>1</v>
      </c>
      <c r="G117" s="765">
        <v>1</v>
      </c>
      <c r="H117" s="765">
        <v>1</v>
      </c>
      <c r="I117" s="765">
        <v>1</v>
      </c>
      <c r="J117" s="765">
        <v>1</v>
      </c>
      <c r="K117" s="765">
        <v>1</v>
      </c>
      <c r="L117" s="765">
        <v>1</v>
      </c>
      <c r="M117" s="765">
        <v>1</v>
      </c>
      <c r="N117" s="765">
        <v>1</v>
      </c>
      <c r="O117" s="765">
        <v>1</v>
      </c>
      <c r="P117" s="765">
        <v>1</v>
      </c>
      <c r="Q117" s="765">
        <v>1</v>
      </c>
      <c r="R117" s="766">
        <f t="shared" si="8"/>
        <v>15</v>
      </c>
    </row>
    <row r="118" spans="1:18" s="767" customFormat="1">
      <c r="A118" s="763"/>
      <c r="B118" s="764" t="s">
        <v>958</v>
      </c>
      <c r="C118" s="765">
        <v>1</v>
      </c>
      <c r="D118" s="765">
        <v>1</v>
      </c>
      <c r="E118" s="765">
        <v>1</v>
      </c>
      <c r="F118" s="765">
        <v>1</v>
      </c>
      <c r="G118" s="765">
        <v>1</v>
      </c>
      <c r="H118" s="765">
        <v>1</v>
      </c>
      <c r="I118" s="765">
        <v>1</v>
      </c>
      <c r="J118" s="765">
        <v>1</v>
      </c>
      <c r="K118" s="765">
        <v>1</v>
      </c>
      <c r="L118" s="765">
        <v>1</v>
      </c>
      <c r="M118" s="765">
        <v>1</v>
      </c>
      <c r="N118" s="765">
        <v>1</v>
      </c>
      <c r="O118" s="765">
        <v>1</v>
      </c>
      <c r="P118" s="765">
        <v>1</v>
      </c>
      <c r="Q118" s="765">
        <v>1</v>
      </c>
      <c r="R118" s="766">
        <f t="shared" si="8"/>
        <v>15</v>
      </c>
    </row>
    <row r="119" spans="1:18" s="767" customFormat="1">
      <c r="A119" s="763"/>
      <c r="B119" s="764" t="s">
        <v>959</v>
      </c>
      <c r="C119" s="765">
        <v>1</v>
      </c>
      <c r="D119" s="765">
        <v>1</v>
      </c>
      <c r="E119" s="765">
        <v>1</v>
      </c>
      <c r="F119" s="765">
        <v>1</v>
      </c>
      <c r="G119" s="765">
        <v>1</v>
      </c>
      <c r="H119" s="765">
        <v>1</v>
      </c>
      <c r="I119" s="765">
        <v>1</v>
      </c>
      <c r="J119" s="765">
        <v>1</v>
      </c>
      <c r="K119" s="765">
        <v>1</v>
      </c>
      <c r="L119" s="765">
        <v>1</v>
      </c>
      <c r="M119" s="765">
        <v>1</v>
      </c>
      <c r="N119" s="765">
        <v>1</v>
      </c>
      <c r="O119" s="765">
        <v>1</v>
      </c>
      <c r="P119" s="765">
        <v>1</v>
      </c>
      <c r="Q119" s="765">
        <v>1</v>
      </c>
      <c r="R119" s="766">
        <f t="shared" si="8"/>
        <v>15</v>
      </c>
    </row>
    <row r="120" spans="1:18" s="767" customFormat="1">
      <c r="A120" s="763"/>
      <c r="B120" s="764" t="s">
        <v>960</v>
      </c>
      <c r="C120" s="765">
        <v>1</v>
      </c>
      <c r="D120" s="765">
        <v>1</v>
      </c>
      <c r="E120" s="765">
        <v>1</v>
      </c>
      <c r="F120" s="765">
        <v>1</v>
      </c>
      <c r="G120" s="765">
        <v>1</v>
      </c>
      <c r="H120" s="765">
        <v>1</v>
      </c>
      <c r="I120" s="765">
        <v>1</v>
      </c>
      <c r="J120" s="765">
        <v>1</v>
      </c>
      <c r="K120" s="765">
        <v>1</v>
      </c>
      <c r="L120" s="765">
        <v>1</v>
      </c>
      <c r="M120" s="765">
        <v>1</v>
      </c>
      <c r="N120" s="765">
        <v>1</v>
      </c>
      <c r="O120" s="765">
        <v>1</v>
      </c>
      <c r="P120" s="765">
        <v>1</v>
      </c>
      <c r="Q120" s="765">
        <v>1</v>
      </c>
      <c r="R120" s="766">
        <f t="shared" si="8"/>
        <v>15</v>
      </c>
    </row>
    <row r="121" spans="1:18" s="767" customFormat="1">
      <c r="A121" s="772">
        <v>3</v>
      </c>
      <c r="B121" s="773" t="s">
        <v>406</v>
      </c>
      <c r="C121" s="765"/>
      <c r="D121" s="765"/>
      <c r="E121" s="765"/>
      <c r="F121" s="765"/>
      <c r="G121" s="765"/>
      <c r="H121" s="765"/>
      <c r="I121" s="765"/>
      <c r="J121" s="765"/>
      <c r="K121" s="765"/>
      <c r="L121" s="765"/>
      <c r="M121" s="765"/>
      <c r="N121" s="765"/>
      <c r="O121" s="765"/>
      <c r="P121" s="765"/>
      <c r="Q121" s="765"/>
      <c r="R121" s="766"/>
    </row>
    <row r="122" spans="1:18" s="767" customFormat="1">
      <c r="A122" s="763"/>
      <c r="B122" s="769" t="s">
        <v>961</v>
      </c>
      <c r="C122" s="765">
        <v>1</v>
      </c>
      <c r="D122" s="765">
        <v>1</v>
      </c>
      <c r="E122" s="765">
        <v>1</v>
      </c>
      <c r="F122" s="765">
        <v>1</v>
      </c>
      <c r="G122" s="765">
        <v>1</v>
      </c>
      <c r="H122" s="765">
        <v>1</v>
      </c>
      <c r="I122" s="765">
        <v>1</v>
      </c>
      <c r="J122" s="765">
        <v>1</v>
      </c>
      <c r="K122" s="765">
        <v>1</v>
      </c>
      <c r="L122" s="765">
        <v>1</v>
      </c>
      <c r="M122" s="765">
        <v>1</v>
      </c>
      <c r="N122" s="765">
        <v>1</v>
      </c>
      <c r="O122" s="765">
        <v>1</v>
      </c>
      <c r="P122" s="765">
        <v>1</v>
      </c>
      <c r="Q122" s="765">
        <v>1</v>
      </c>
      <c r="R122" s="766">
        <f t="shared" si="8"/>
        <v>15</v>
      </c>
    </row>
    <row r="123" spans="1:18" s="767" customFormat="1">
      <c r="A123" s="763"/>
      <c r="B123" s="769" t="s">
        <v>962</v>
      </c>
      <c r="C123" s="765">
        <v>1</v>
      </c>
      <c r="D123" s="765">
        <v>1</v>
      </c>
      <c r="E123" s="765">
        <v>1</v>
      </c>
      <c r="F123" s="765">
        <v>1</v>
      </c>
      <c r="G123" s="765">
        <v>1</v>
      </c>
      <c r="H123" s="765">
        <v>1</v>
      </c>
      <c r="I123" s="765">
        <v>1</v>
      </c>
      <c r="J123" s="765">
        <v>1</v>
      </c>
      <c r="K123" s="765">
        <v>1</v>
      </c>
      <c r="L123" s="765">
        <v>1</v>
      </c>
      <c r="M123" s="765">
        <v>1</v>
      </c>
      <c r="N123" s="765">
        <v>1</v>
      </c>
      <c r="O123" s="765">
        <v>1</v>
      </c>
      <c r="P123" s="765">
        <v>1</v>
      </c>
      <c r="Q123" s="765">
        <v>1</v>
      </c>
      <c r="R123" s="766">
        <f t="shared" si="8"/>
        <v>15</v>
      </c>
    </row>
    <row r="124" spans="1:18" s="767" customFormat="1">
      <c r="A124" s="763"/>
      <c r="B124" s="769" t="s">
        <v>963</v>
      </c>
      <c r="C124" s="765">
        <v>1</v>
      </c>
      <c r="D124" s="765">
        <v>1</v>
      </c>
      <c r="E124" s="765">
        <v>1</v>
      </c>
      <c r="F124" s="765">
        <v>1</v>
      </c>
      <c r="G124" s="765">
        <v>1</v>
      </c>
      <c r="H124" s="765">
        <v>1</v>
      </c>
      <c r="I124" s="765">
        <v>1</v>
      </c>
      <c r="J124" s="765">
        <v>1</v>
      </c>
      <c r="K124" s="765">
        <v>1</v>
      </c>
      <c r="L124" s="765">
        <v>1</v>
      </c>
      <c r="M124" s="765">
        <v>1</v>
      </c>
      <c r="N124" s="765">
        <v>1</v>
      </c>
      <c r="O124" s="765">
        <v>1</v>
      </c>
      <c r="P124" s="765">
        <v>1</v>
      </c>
      <c r="Q124" s="765">
        <v>1</v>
      </c>
      <c r="R124" s="766">
        <f t="shared" si="8"/>
        <v>15</v>
      </c>
    </row>
    <row r="125" spans="1:18" s="767" customFormat="1">
      <c r="A125" s="763"/>
      <c r="B125" s="769" t="s">
        <v>964</v>
      </c>
      <c r="C125" s="765">
        <v>1</v>
      </c>
      <c r="D125" s="765">
        <v>1</v>
      </c>
      <c r="E125" s="765">
        <v>1</v>
      </c>
      <c r="F125" s="765">
        <v>1</v>
      </c>
      <c r="G125" s="765">
        <v>1</v>
      </c>
      <c r="H125" s="765">
        <v>1</v>
      </c>
      <c r="I125" s="765">
        <v>1</v>
      </c>
      <c r="J125" s="765">
        <v>1</v>
      </c>
      <c r="K125" s="765">
        <v>1</v>
      </c>
      <c r="L125" s="765">
        <v>1</v>
      </c>
      <c r="M125" s="765">
        <v>1</v>
      </c>
      <c r="N125" s="765">
        <v>1</v>
      </c>
      <c r="O125" s="765">
        <v>1</v>
      </c>
      <c r="P125" s="765">
        <v>1</v>
      </c>
      <c r="Q125" s="765">
        <v>1</v>
      </c>
      <c r="R125" s="766">
        <f t="shared" si="8"/>
        <v>15</v>
      </c>
    </row>
    <row r="126" spans="1:18" s="767" customFormat="1">
      <c r="A126" s="763"/>
      <c r="B126" s="769" t="s">
        <v>965</v>
      </c>
      <c r="C126" s="765">
        <v>1</v>
      </c>
      <c r="D126" s="765">
        <v>1</v>
      </c>
      <c r="E126" s="765">
        <v>1</v>
      </c>
      <c r="F126" s="765">
        <v>1</v>
      </c>
      <c r="G126" s="765">
        <v>1</v>
      </c>
      <c r="H126" s="765">
        <v>1</v>
      </c>
      <c r="I126" s="765">
        <v>1</v>
      </c>
      <c r="J126" s="765">
        <v>1</v>
      </c>
      <c r="K126" s="765">
        <v>1</v>
      </c>
      <c r="L126" s="765">
        <v>1</v>
      </c>
      <c r="M126" s="765">
        <v>1</v>
      </c>
      <c r="N126" s="765">
        <v>1</v>
      </c>
      <c r="O126" s="765">
        <v>1</v>
      </c>
      <c r="P126" s="765">
        <v>1</v>
      </c>
      <c r="Q126" s="765">
        <v>1</v>
      </c>
      <c r="R126" s="766">
        <f t="shared" si="8"/>
        <v>15</v>
      </c>
    </row>
    <row r="127" spans="1:18" s="767" customFormat="1">
      <c r="A127" s="763"/>
      <c r="B127" s="769" t="s">
        <v>966</v>
      </c>
      <c r="C127" s="765">
        <v>1</v>
      </c>
      <c r="D127" s="765">
        <v>1</v>
      </c>
      <c r="E127" s="765">
        <v>1</v>
      </c>
      <c r="F127" s="765">
        <v>1</v>
      </c>
      <c r="G127" s="765">
        <v>1</v>
      </c>
      <c r="H127" s="765">
        <v>1</v>
      </c>
      <c r="I127" s="765">
        <v>1</v>
      </c>
      <c r="J127" s="765">
        <v>1</v>
      </c>
      <c r="K127" s="765">
        <v>1</v>
      </c>
      <c r="L127" s="765">
        <v>1</v>
      </c>
      <c r="M127" s="765">
        <v>1</v>
      </c>
      <c r="N127" s="765">
        <v>1</v>
      </c>
      <c r="O127" s="765">
        <v>1</v>
      </c>
      <c r="P127" s="765">
        <v>1</v>
      </c>
      <c r="Q127" s="765">
        <v>1</v>
      </c>
      <c r="R127" s="766">
        <f t="shared" si="8"/>
        <v>15</v>
      </c>
    </row>
    <row r="128" spans="1:18" s="767" customFormat="1">
      <c r="A128" s="772">
        <v>4</v>
      </c>
      <c r="B128" s="774" t="s">
        <v>333</v>
      </c>
      <c r="C128" s="765"/>
      <c r="D128" s="765"/>
      <c r="E128" s="765"/>
      <c r="F128" s="765"/>
      <c r="G128" s="765"/>
      <c r="H128" s="765"/>
      <c r="I128" s="765"/>
      <c r="J128" s="765"/>
      <c r="K128" s="765"/>
      <c r="L128" s="765"/>
      <c r="M128" s="765"/>
      <c r="N128" s="765"/>
      <c r="O128" s="765"/>
      <c r="P128" s="765"/>
      <c r="Q128" s="765"/>
      <c r="R128" s="766"/>
    </row>
    <row r="129" spans="1:18" s="767" customFormat="1">
      <c r="A129" s="763"/>
      <c r="B129" s="764" t="s">
        <v>967</v>
      </c>
      <c r="C129" s="765">
        <v>1</v>
      </c>
      <c r="D129" s="765">
        <v>1</v>
      </c>
      <c r="E129" s="765">
        <v>1</v>
      </c>
      <c r="F129" s="765">
        <v>1</v>
      </c>
      <c r="G129" s="765">
        <v>1</v>
      </c>
      <c r="H129" s="765">
        <v>1</v>
      </c>
      <c r="I129" s="765">
        <v>1</v>
      </c>
      <c r="J129" s="765">
        <v>1</v>
      </c>
      <c r="K129" s="765">
        <v>1</v>
      </c>
      <c r="L129" s="765">
        <v>1</v>
      </c>
      <c r="M129" s="765">
        <v>1</v>
      </c>
      <c r="N129" s="765">
        <v>1</v>
      </c>
      <c r="O129" s="765">
        <v>1</v>
      </c>
      <c r="P129" s="765">
        <v>1</v>
      </c>
      <c r="Q129" s="765">
        <v>1</v>
      </c>
      <c r="R129" s="766">
        <f t="shared" si="8"/>
        <v>15</v>
      </c>
    </row>
    <row r="130" spans="1:18" s="767" customFormat="1">
      <c r="A130" s="763"/>
      <c r="B130" s="764" t="s">
        <v>968</v>
      </c>
      <c r="C130" s="765">
        <v>1</v>
      </c>
      <c r="D130" s="765">
        <v>1</v>
      </c>
      <c r="E130" s="765">
        <v>1</v>
      </c>
      <c r="F130" s="765">
        <v>1</v>
      </c>
      <c r="G130" s="765">
        <v>1</v>
      </c>
      <c r="H130" s="765">
        <v>1</v>
      </c>
      <c r="I130" s="765">
        <v>1</v>
      </c>
      <c r="J130" s="765">
        <v>1</v>
      </c>
      <c r="K130" s="765">
        <v>1</v>
      </c>
      <c r="L130" s="765">
        <v>1</v>
      </c>
      <c r="M130" s="765">
        <v>1</v>
      </c>
      <c r="N130" s="765">
        <v>1</v>
      </c>
      <c r="O130" s="765">
        <v>1</v>
      </c>
      <c r="P130" s="765">
        <v>1</v>
      </c>
      <c r="Q130" s="765">
        <v>1</v>
      </c>
      <c r="R130" s="766">
        <f t="shared" si="8"/>
        <v>15</v>
      </c>
    </row>
    <row r="131" spans="1:18" s="767" customFormat="1">
      <c r="A131" s="763"/>
      <c r="B131" s="764" t="s">
        <v>969</v>
      </c>
      <c r="C131" s="765">
        <v>1</v>
      </c>
      <c r="D131" s="765">
        <v>1</v>
      </c>
      <c r="E131" s="765">
        <v>1</v>
      </c>
      <c r="F131" s="765">
        <v>1</v>
      </c>
      <c r="G131" s="765">
        <v>1</v>
      </c>
      <c r="H131" s="765">
        <v>1</v>
      </c>
      <c r="I131" s="765">
        <v>1</v>
      </c>
      <c r="J131" s="765">
        <v>1</v>
      </c>
      <c r="K131" s="765">
        <v>1</v>
      </c>
      <c r="L131" s="765">
        <v>1</v>
      </c>
      <c r="M131" s="765">
        <v>1</v>
      </c>
      <c r="N131" s="765">
        <v>1</v>
      </c>
      <c r="O131" s="765">
        <v>1</v>
      </c>
      <c r="P131" s="765">
        <v>1</v>
      </c>
      <c r="Q131" s="765">
        <v>1</v>
      </c>
      <c r="R131" s="766">
        <f t="shared" si="8"/>
        <v>15</v>
      </c>
    </row>
    <row r="132" spans="1:18" s="767" customFormat="1">
      <c r="A132" s="763"/>
      <c r="B132" s="764" t="s">
        <v>970</v>
      </c>
      <c r="C132" s="765">
        <v>1</v>
      </c>
      <c r="D132" s="765">
        <v>1</v>
      </c>
      <c r="E132" s="765">
        <v>1</v>
      </c>
      <c r="F132" s="765">
        <v>1</v>
      </c>
      <c r="G132" s="765">
        <v>1</v>
      </c>
      <c r="H132" s="765">
        <v>1</v>
      </c>
      <c r="I132" s="765">
        <v>1</v>
      </c>
      <c r="J132" s="765">
        <v>1</v>
      </c>
      <c r="K132" s="765">
        <v>1</v>
      </c>
      <c r="L132" s="765">
        <v>1</v>
      </c>
      <c r="M132" s="765">
        <v>1</v>
      </c>
      <c r="N132" s="765">
        <v>1</v>
      </c>
      <c r="O132" s="765">
        <v>1</v>
      </c>
      <c r="P132" s="765">
        <v>1</v>
      </c>
      <c r="Q132" s="765">
        <v>1</v>
      </c>
      <c r="R132" s="766">
        <f t="shared" si="8"/>
        <v>15</v>
      </c>
    </row>
    <row r="133" spans="1:18" s="767" customFormat="1">
      <c r="A133" s="763"/>
      <c r="B133" s="764" t="s">
        <v>971</v>
      </c>
      <c r="C133" s="765">
        <v>1</v>
      </c>
      <c r="D133" s="765">
        <v>1</v>
      </c>
      <c r="E133" s="765">
        <v>1</v>
      </c>
      <c r="F133" s="765">
        <v>1</v>
      </c>
      <c r="G133" s="765">
        <v>1</v>
      </c>
      <c r="H133" s="765">
        <v>1</v>
      </c>
      <c r="I133" s="765">
        <v>1</v>
      </c>
      <c r="J133" s="765">
        <v>1</v>
      </c>
      <c r="K133" s="765">
        <v>1</v>
      </c>
      <c r="L133" s="765">
        <v>1</v>
      </c>
      <c r="M133" s="765">
        <v>1</v>
      </c>
      <c r="N133" s="765">
        <v>1</v>
      </c>
      <c r="O133" s="765">
        <v>1</v>
      </c>
      <c r="P133" s="765">
        <v>1</v>
      </c>
      <c r="Q133" s="765">
        <v>1</v>
      </c>
      <c r="R133" s="766">
        <f t="shared" si="8"/>
        <v>15</v>
      </c>
    </row>
    <row r="134" spans="1:18" customFormat="1" ht="15" customHeight="1">
      <c r="A134" s="817"/>
      <c r="B134" s="817" t="s">
        <v>712</v>
      </c>
      <c r="C134" s="775"/>
      <c r="D134" s="775"/>
      <c r="E134" s="775"/>
      <c r="F134" s="776"/>
      <c r="G134" s="775"/>
      <c r="H134" s="775"/>
      <c r="I134" s="775"/>
      <c r="J134" s="775"/>
      <c r="K134" s="775"/>
      <c r="L134" s="775"/>
      <c r="M134" s="775"/>
      <c r="N134" s="775"/>
      <c r="O134" s="775"/>
      <c r="P134" s="775"/>
      <c r="Q134" s="775"/>
      <c r="R134" s="775"/>
    </row>
    <row r="135" spans="1:18" customFormat="1" ht="13.15" customHeight="1">
      <c r="A135" s="780">
        <v>1</v>
      </c>
      <c r="B135" s="781" t="s">
        <v>380</v>
      </c>
      <c r="C135" s="775"/>
      <c r="D135" s="775"/>
      <c r="E135" s="775"/>
      <c r="F135" s="776"/>
      <c r="G135" s="775"/>
      <c r="H135" s="775"/>
      <c r="I135" s="775"/>
      <c r="J135" s="775"/>
      <c r="K135" s="775"/>
      <c r="L135" s="775"/>
      <c r="M135" s="775"/>
      <c r="N135" s="775"/>
      <c r="O135" s="775"/>
      <c r="P135" s="775"/>
      <c r="Q135" s="775"/>
      <c r="R135" s="775"/>
    </row>
    <row r="136" spans="1:18" customFormat="1" ht="13.15" customHeight="1">
      <c r="A136" s="777"/>
      <c r="B136" s="823" t="s">
        <v>996</v>
      </c>
      <c r="C136" s="778">
        <v>1</v>
      </c>
      <c r="D136" s="778">
        <v>0</v>
      </c>
      <c r="E136" s="778">
        <v>1</v>
      </c>
      <c r="F136" s="779">
        <v>1</v>
      </c>
      <c r="G136" s="778">
        <v>1</v>
      </c>
      <c r="H136" s="778">
        <v>1</v>
      </c>
      <c r="I136" s="778">
        <v>1</v>
      </c>
      <c r="J136" s="778">
        <v>0</v>
      </c>
      <c r="K136" s="778">
        <v>0</v>
      </c>
      <c r="L136" s="778">
        <v>1</v>
      </c>
      <c r="M136" s="778">
        <v>0</v>
      </c>
      <c r="N136" s="778">
        <v>1</v>
      </c>
      <c r="O136" s="778">
        <v>0</v>
      </c>
      <c r="P136" s="778">
        <v>1</v>
      </c>
      <c r="Q136" s="778">
        <v>1</v>
      </c>
      <c r="R136" s="775">
        <v>10</v>
      </c>
    </row>
    <row r="137" spans="1:18" customFormat="1" ht="13.15" customHeight="1">
      <c r="A137" s="777"/>
      <c r="B137" s="823" t="s">
        <v>997</v>
      </c>
      <c r="C137" s="778">
        <v>1</v>
      </c>
      <c r="D137" s="778">
        <v>0</v>
      </c>
      <c r="E137" s="778">
        <v>1</v>
      </c>
      <c r="F137" s="779">
        <v>1</v>
      </c>
      <c r="G137" s="778">
        <v>1</v>
      </c>
      <c r="H137" s="778">
        <v>0</v>
      </c>
      <c r="I137" s="778">
        <v>1</v>
      </c>
      <c r="J137" s="778">
        <v>0</v>
      </c>
      <c r="K137" s="778">
        <v>0</v>
      </c>
      <c r="L137" s="778">
        <v>1</v>
      </c>
      <c r="M137" s="778">
        <v>0</v>
      </c>
      <c r="N137" s="778">
        <v>1</v>
      </c>
      <c r="O137" s="778">
        <v>0</v>
      </c>
      <c r="P137" s="778">
        <v>1</v>
      </c>
      <c r="Q137" s="778">
        <v>1</v>
      </c>
      <c r="R137" s="775">
        <v>9</v>
      </c>
    </row>
    <row r="138" spans="1:18" customFormat="1" ht="13.15" customHeight="1">
      <c r="A138" s="777"/>
      <c r="B138" s="823" t="s">
        <v>998</v>
      </c>
      <c r="C138" s="778">
        <v>1</v>
      </c>
      <c r="D138" s="778">
        <v>0</v>
      </c>
      <c r="E138" s="778">
        <v>1</v>
      </c>
      <c r="F138" s="779">
        <v>1</v>
      </c>
      <c r="G138" s="778">
        <v>1</v>
      </c>
      <c r="H138" s="778">
        <v>1</v>
      </c>
      <c r="I138" s="778">
        <v>0</v>
      </c>
      <c r="J138" s="778">
        <v>0</v>
      </c>
      <c r="K138" s="778">
        <v>0</v>
      </c>
      <c r="L138" s="778">
        <v>1</v>
      </c>
      <c r="M138" s="778">
        <v>1</v>
      </c>
      <c r="N138" s="778">
        <v>1</v>
      </c>
      <c r="O138" s="778">
        <v>0</v>
      </c>
      <c r="P138" s="778">
        <v>1</v>
      </c>
      <c r="Q138" s="778">
        <v>1</v>
      </c>
      <c r="R138" s="775">
        <v>10</v>
      </c>
    </row>
    <row r="139" spans="1:18" customFormat="1" ht="13.15" customHeight="1">
      <c r="A139" s="777"/>
      <c r="B139" s="823" t="s">
        <v>999</v>
      </c>
      <c r="C139" s="778">
        <v>1</v>
      </c>
      <c r="D139" s="778">
        <v>0</v>
      </c>
      <c r="E139" s="778">
        <v>1</v>
      </c>
      <c r="F139" s="779">
        <v>1</v>
      </c>
      <c r="G139" s="778">
        <v>1</v>
      </c>
      <c r="H139" s="778">
        <v>0</v>
      </c>
      <c r="I139" s="778">
        <v>0</v>
      </c>
      <c r="J139" s="778">
        <v>0</v>
      </c>
      <c r="K139" s="778">
        <v>0</v>
      </c>
      <c r="L139" s="778">
        <v>1</v>
      </c>
      <c r="M139" s="778">
        <v>0</v>
      </c>
      <c r="N139" s="778">
        <v>1</v>
      </c>
      <c r="O139" s="778">
        <v>0</v>
      </c>
      <c r="P139" s="778">
        <v>1</v>
      </c>
      <c r="Q139" s="778">
        <v>1</v>
      </c>
      <c r="R139" s="775">
        <v>8</v>
      </c>
    </row>
    <row r="140" spans="1:18" customFormat="1" ht="13.15" customHeight="1">
      <c r="A140" s="780">
        <v>2</v>
      </c>
      <c r="B140" s="781" t="s">
        <v>382</v>
      </c>
      <c r="C140" s="775"/>
      <c r="D140" s="775"/>
      <c r="E140" s="775"/>
      <c r="F140" s="776"/>
      <c r="G140" s="775"/>
      <c r="H140" s="775"/>
      <c r="I140" s="775"/>
      <c r="J140" s="775"/>
      <c r="K140" s="775"/>
      <c r="L140" s="775"/>
      <c r="M140" s="775"/>
      <c r="N140" s="775"/>
      <c r="O140" s="775"/>
      <c r="P140" s="775"/>
      <c r="Q140" s="775"/>
      <c r="R140" s="775"/>
    </row>
    <row r="141" spans="1:18" customFormat="1" ht="13.15" customHeight="1">
      <c r="A141" s="777"/>
      <c r="B141" s="823" t="s">
        <v>1000</v>
      </c>
      <c r="C141" s="778">
        <v>1</v>
      </c>
      <c r="D141" s="778">
        <v>1</v>
      </c>
      <c r="E141" s="778">
        <v>1</v>
      </c>
      <c r="F141" s="779">
        <v>1</v>
      </c>
      <c r="G141" s="778">
        <v>1</v>
      </c>
      <c r="H141" s="778">
        <v>1</v>
      </c>
      <c r="I141" s="778">
        <v>0</v>
      </c>
      <c r="J141" s="778">
        <v>0</v>
      </c>
      <c r="K141" s="778">
        <v>0</v>
      </c>
      <c r="L141" s="778">
        <v>1</v>
      </c>
      <c r="M141" s="778">
        <v>1</v>
      </c>
      <c r="N141" s="778">
        <v>1</v>
      </c>
      <c r="O141" s="778">
        <v>0</v>
      </c>
      <c r="P141" s="778">
        <v>1</v>
      </c>
      <c r="Q141" s="778">
        <v>1</v>
      </c>
      <c r="R141" s="775">
        <v>11</v>
      </c>
    </row>
    <row r="142" spans="1:18" customFormat="1" ht="13.15" customHeight="1">
      <c r="A142" s="777"/>
      <c r="B142" s="823" t="s">
        <v>1001</v>
      </c>
      <c r="C142" s="778">
        <v>1</v>
      </c>
      <c r="D142" s="778">
        <v>1</v>
      </c>
      <c r="E142" s="778">
        <v>1</v>
      </c>
      <c r="F142" s="779">
        <v>1</v>
      </c>
      <c r="G142" s="778">
        <v>1</v>
      </c>
      <c r="H142" s="778">
        <v>1</v>
      </c>
      <c r="I142" s="778">
        <v>0</v>
      </c>
      <c r="J142" s="778">
        <v>0</v>
      </c>
      <c r="K142" s="778">
        <v>0</v>
      </c>
      <c r="L142" s="778">
        <v>1</v>
      </c>
      <c r="M142" s="778">
        <v>1</v>
      </c>
      <c r="N142" s="778">
        <v>1</v>
      </c>
      <c r="O142" s="778">
        <v>0</v>
      </c>
      <c r="P142" s="778">
        <v>1</v>
      </c>
      <c r="Q142" s="778">
        <v>1</v>
      </c>
      <c r="R142" s="775">
        <v>11</v>
      </c>
    </row>
    <row r="143" spans="1:18" customFormat="1" ht="13.15" customHeight="1">
      <c r="A143" s="780">
        <v>3</v>
      </c>
      <c r="B143" s="781" t="s">
        <v>381</v>
      </c>
      <c r="C143" s="775"/>
      <c r="D143" s="775"/>
      <c r="E143" s="775"/>
      <c r="F143" s="776"/>
      <c r="G143" s="775"/>
      <c r="H143" s="775"/>
      <c r="I143" s="775"/>
      <c r="J143" s="775"/>
      <c r="K143" s="775"/>
      <c r="L143" s="775"/>
      <c r="M143" s="775"/>
      <c r="N143" s="775"/>
      <c r="O143" s="775"/>
      <c r="P143" s="775"/>
      <c r="Q143" s="775"/>
      <c r="R143" s="775"/>
    </row>
    <row r="144" spans="1:18" customFormat="1" ht="13.15" customHeight="1">
      <c r="A144" s="777"/>
      <c r="B144" s="823" t="s">
        <v>1002</v>
      </c>
      <c r="C144" s="778">
        <v>1</v>
      </c>
      <c r="D144" s="778">
        <v>1</v>
      </c>
      <c r="E144" s="778">
        <v>1</v>
      </c>
      <c r="F144" s="779">
        <v>1</v>
      </c>
      <c r="G144" s="778">
        <v>1</v>
      </c>
      <c r="H144" s="778">
        <v>1</v>
      </c>
      <c r="I144" s="778">
        <v>1</v>
      </c>
      <c r="J144" s="778">
        <v>0</v>
      </c>
      <c r="K144" s="778">
        <v>1</v>
      </c>
      <c r="L144" s="778">
        <v>1</v>
      </c>
      <c r="M144" s="778">
        <v>1</v>
      </c>
      <c r="N144" s="778">
        <v>0</v>
      </c>
      <c r="O144" s="778">
        <v>0</v>
      </c>
      <c r="P144" s="778">
        <v>1</v>
      </c>
      <c r="Q144" s="778">
        <v>1</v>
      </c>
      <c r="R144" s="775">
        <v>12</v>
      </c>
    </row>
    <row r="145" spans="1:18" customFormat="1" ht="13.15" customHeight="1">
      <c r="A145" s="777"/>
      <c r="B145" s="823" t="s">
        <v>1003</v>
      </c>
      <c r="C145" s="778">
        <v>1</v>
      </c>
      <c r="D145" s="778">
        <v>0</v>
      </c>
      <c r="E145" s="778">
        <v>1</v>
      </c>
      <c r="F145" s="779">
        <v>1</v>
      </c>
      <c r="G145" s="778">
        <v>1</v>
      </c>
      <c r="H145" s="778">
        <v>1</v>
      </c>
      <c r="I145" s="778">
        <v>0</v>
      </c>
      <c r="J145" s="778">
        <v>0</v>
      </c>
      <c r="K145" s="778">
        <v>0</v>
      </c>
      <c r="L145" s="778">
        <v>1</v>
      </c>
      <c r="M145" s="778">
        <v>1</v>
      </c>
      <c r="N145" s="778">
        <v>0</v>
      </c>
      <c r="O145" s="778">
        <v>0</v>
      </c>
      <c r="P145" s="778">
        <v>1</v>
      </c>
      <c r="Q145" s="778">
        <v>1</v>
      </c>
      <c r="R145" s="775">
        <v>9</v>
      </c>
    </row>
    <row r="146" spans="1:18" customFormat="1" ht="13.15" customHeight="1">
      <c r="A146" s="780">
        <v>4</v>
      </c>
      <c r="B146" s="781" t="s">
        <v>379</v>
      </c>
      <c r="C146" s="775"/>
      <c r="D146" s="775"/>
      <c r="E146" s="775"/>
      <c r="F146" s="776"/>
      <c r="G146" s="775"/>
      <c r="H146" s="775"/>
      <c r="I146" s="775"/>
      <c r="J146" s="775"/>
      <c r="K146" s="775"/>
      <c r="L146" s="775"/>
      <c r="M146" s="775"/>
      <c r="N146" s="775"/>
      <c r="O146" s="775"/>
      <c r="P146" s="775"/>
      <c r="Q146" s="775"/>
      <c r="R146" s="775"/>
    </row>
    <row r="147" spans="1:18" customFormat="1" ht="13.15" customHeight="1">
      <c r="A147" s="777"/>
      <c r="B147" s="824" t="s">
        <v>1004</v>
      </c>
      <c r="C147" s="778">
        <v>1</v>
      </c>
      <c r="D147" s="778">
        <v>1</v>
      </c>
      <c r="E147" s="778">
        <v>1</v>
      </c>
      <c r="F147" s="779">
        <v>1</v>
      </c>
      <c r="G147" s="778">
        <v>1</v>
      </c>
      <c r="H147" s="778">
        <v>1</v>
      </c>
      <c r="I147" s="778">
        <v>1</v>
      </c>
      <c r="J147" s="778">
        <v>0</v>
      </c>
      <c r="K147" s="778">
        <v>0</v>
      </c>
      <c r="L147" s="778">
        <v>1</v>
      </c>
      <c r="M147" s="778">
        <v>1</v>
      </c>
      <c r="N147" s="778">
        <v>1</v>
      </c>
      <c r="O147" s="778">
        <v>0</v>
      </c>
      <c r="P147" s="778">
        <v>1</v>
      </c>
      <c r="Q147" s="778">
        <v>1</v>
      </c>
      <c r="R147" s="775">
        <v>12</v>
      </c>
    </row>
    <row r="148" spans="1:18" customFormat="1" ht="13.15" customHeight="1">
      <c r="A148" s="777"/>
      <c r="B148" s="823" t="s">
        <v>1005</v>
      </c>
      <c r="C148" s="778">
        <v>1</v>
      </c>
      <c r="D148" s="778">
        <v>1</v>
      </c>
      <c r="E148" s="778">
        <v>1</v>
      </c>
      <c r="F148" s="779">
        <v>1</v>
      </c>
      <c r="G148" s="778">
        <v>1</v>
      </c>
      <c r="H148" s="778">
        <v>1</v>
      </c>
      <c r="I148" s="778">
        <v>1</v>
      </c>
      <c r="J148" s="778">
        <v>0</v>
      </c>
      <c r="K148" s="778">
        <v>0</v>
      </c>
      <c r="L148" s="778">
        <v>1</v>
      </c>
      <c r="M148" s="778">
        <v>1</v>
      </c>
      <c r="N148" s="778">
        <v>1</v>
      </c>
      <c r="O148" s="778">
        <v>0</v>
      </c>
      <c r="P148" s="778">
        <v>1</v>
      </c>
      <c r="Q148" s="778">
        <v>1</v>
      </c>
      <c r="R148" s="775">
        <v>12</v>
      </c>
    </row>
    <row r="149" spans="1:18" customFormat="1" ht="13.15" customHeight="1">
      <c r="A149" s="777"/>
      <c r="B149" s="823" t="s">
        <v>1006</v>
      </c>
      <c r="C149" s="778">
        <v>1</v>
      </c>
      <c r="D149" s="778">
        <v>0</v>
      </c>
      <c r="E149" s="778">
        <v>1</v>
      </c>
      <c r="F149" s="779">
        <v>0</v>
      </c>
      <c r="G149" s="778">
        <v>1</v>
      </c>
      <c r="H149" s="778">
        <v>0</v>
      </c>
      <c r="I149" s="778">
        <v>0</v>
      </c>
      <c r="J149" s="778">
        <v>0</v>
      </c>
      <c r="K149" s="778">
        <v>0</v>
      </c>
      <c r="L149" s="778">
        <v>0</v>
      </c>
      <c r="M149" s="778">
        <v>1</v>
      </c>
      <c r="N149" s="778">
        <v>0</v>
      </c>
      <c r="O149" s="778">
        <v>0</v>
      </c>
      <c r="P149" s="778">
        <v>1</v>
      </c>
      <c r="Q149" s="778">
        <v>1</v>
      </c>
      <c r="R149" s="775">
        <v>6</v>
      </c>
    </row>
    <row r="150" spans="1:18" customFormat="1" ht="13.15" customHeight="1">
      <c r="A150" s="777"/>
      <c r="B150" s="823" t="s">
        <v>1007</v>
      </c>
      <c r="C150" s="778">
        <v>1</v>
      </c>
      <c r="D150" s="778">
        <v>1</v>
      </c>
      <c r="E150" s="778">
        <v>1</v>
      </c>
      <c r="F150" s="779">
        <v>0</v>
      </c>
      <c r="G150" s="778">
        <v>1</v>
      </c>
      <c r="H150" s="778">
        <v>0</v>
      </c>
      <c r="I150" s="778">
        <v>0</v>
      </c>
      <c r="J150" s="778">
        <v>0</v>
      </c>
      <c r="K150" s="778">
        <v>0</v>
      </c>
      <c r="L150" s="778">
        <v>1</v>
      </c>
      <c r="M150" s="778">
        <v>1</v>
      </c>
      <c r="N150" s="778">
        <v>0</v>
      </c>
      <c r="O150" s="778">
        <v>0</v>
      </c>
      <c r="P150" s="778">
        <v>1</v>
      </c>
      <c r="Q150" s="778">
        <v>1</v>
      </c>
      <c r="R150" s="775">
        <v>8</v>
      </c>
    </row>
    <row r="151" spans="1:18" customFormat="1" ht="13.15" customHeight="1">
      <c r="A151" s="777"/>
      <c r="B151" s="825" t="s">
        <v>1008</v>
      </c>
      <c r="C151" s="778">
        <v>1</v>
      </c>
      <c r="D151" s="778">
        <v>0</v>
      </c>
      <c r="E151" s="778">
        <v>1</v>
      </c>
      <c r="F151" s="779">
        <v>1</v>
      </c>
      <c r="G151" s="778">
        <v>1</v>
      </c>
      <c r="H151" s="778">
        <v>0</v>
      </c>
      <c r="I151" s="778">
        <v>0</v>
      </c>
      <c r="J151" s="778">
        <v>0</v>
      </c>
      <c r="K151" s="778">
        <v>0</v>
      </c>
      <c r="L151" s="778">
        <v>0</v>
      </c>
      <c r="M151" s="778">
        <v>0</v>
      </c>
      <c r="N151" s="778">
        <v>0</v>
      </c>
      <c r="O151" s="778">
        <v>0</v>
      </c>
      <c r="P151" s="778">
        <v>1</v>
      </c>
      <c r="Q151" s="778">
        <v>1</v>
      </c>
      <c r="R151" s="775">
        <v>6</v>
      </c>
    </row>
    <row r="152" spans="1:18" customFormat="1" ht="13.15" customHeight="1">
      <c r="A152" s="780">
        <v>5</v>
      </c>
      <c r="B152" s="781" t="s">
        <v>383</v>
      </c>
      <c r="C152" s="775"/>
      <c r="D152" s="775"/>
      <c r="E152" s="775"/>
      <c r="F152" s="776"/>
      <c r="G152" s="775"/>
      <c r="H152" s="775"/>
      <c r="I152" s="775"/>
      <c r="J152" s="775"/>
      <c r="K152" s="775"/>
      <c r="L152" s="775"/>
      <c r="M152" s="775"/>
      <c r="N152" s="775"/>
      <c r="O152" s="775"/>
      <c r="P152" s="775"/>
      <c r="Q152" s="775"/>
      <c r="R152" s="775"/>
    </row>
    <row r="153" spans="1:18" customFormat="1" ht="13.15" customHeight="1">
      <c r="A153" s="777"/>
      <c r="B153" s="826" t="s">
        <v>1009</v>
      </c>
      <c r="C153" s="778">
        <v>1</v>
      </c>
      <c r="D153" s="778">
        <v>1</v>
      </c>
      <c r="E153" s="778">
        <v>1</v>
      </c>
      <c r="F153" s="779">
        <v>1</v>
      </c>
      <c r="G153" s="778">
        <v>1</v>
      </c>
      <c r="H153" s="778">
        <v>0</v>
      </c>
      <c r="I153" s="778">
        <v>0</v>
      </c>
      <c r="J153" s="778">
        <v>0</v>
      </c>
      <c r="K153" s="778">
        <v>0</v>
      </c>
      <c r="L153" s="778">
        <v>1</v>
      </c>
      <c r="M153" s="778">
        <v>1</v>
      </c>
      <c r="N153" s="778">
        <v>0</v>
      </c>
      <c r="O153" s="778">
        <v>0</v>
      </c>
      <c r="P153" s="778">
        <v>1</v>
      </c>
      <c r="Q153" s="778">
        <v>1</v>
      </c>
      <c r="R153" s="775">
        <v>9</v>
      </c>
    </row>
    <row r="154" spans="1:18" customFormat="1" ht="13.15" customHeight="1">
      <c r="A154" s="777"/>
      <c r="B154" s="826" t="s">
        <v>1010</v>
      </c>
      <c r="C154" s="778">
        <v>1</v>
      </c>
      <c r="D154" s="778">
        <v>1</v>
      </c>
      <c r="E154" s="778">
        <v>1</v>
      </c>
      <c r="F154" s="779">
        <v>1</v>
      </c>
      <c r="G154" s="778">
        <v>1</v>
      </c>
      <c r="H154" s="778">
        <v>0</v>
      </c>
      <c r="I154" s="778">
        <v>0</v>
      </c>
      <c r="J154" s="778">
        <v>0</v>
      </c>
      <c r="K154" s="778">
        <v>0</v>
      </c>
      <c r="L154" s="778">
        <v>1</v>
      </c>
      <c r="M154" s="778">
        <v>1</v>
      </c>
      <c r="N154" s="778">
        <v>0</v>
      </c>
      <c r="O154" s="778">
        <v>0</v>
      </c>
      <c r="P154" s="778">
        <v>1</v>
      </c>
      <c r="Q154" s="778">
        <v>1</v>
      </c>
      <c r="R154" s="775">
        <v>9</v>
      </c>
    </row>
    <row r="155" spans="1:18" customFormat="1" ht="13.15" customHeight="1">
      <c r="A155" s="777"/>
      <c r="B155" s="827" t="s">
        <v>1011</v>
      </c>
      <c r="C155" s="778">
        <v>1</v>
      </c>
      <c r="D155" s="778">
        <v>0</v>
      </c>
      <c r="E155" s="778">
        <v>1</v>
      </c>
      <c r="F155" s="779">
        <v>1</v>
      </c>
      <c r="G155" s="778">
        <v>1</v>
      </c>
      <c r="H155" s="778">
        <v>1</v>
      </c>
      <c r="I155" s="778">
        <v>0</v>
      </c>
      <c r="J155" s="778">
        <v>0</v>
      </c>
      <c r="K155" s="778">
        <v>0</v>
      </c>
      <c r="L155" s="778">
        <v>0</v>
      </c>
      <c r="M155" s="778">
        <v>1</v>
      </c>
      <c r="N155" s="778">
        <v>0</v>
      </c>
      <c r="O155" s="778">
        <v>0</v>
      </c>
      <c r="P155" s="778">
        <v>1</v>
      </c>
      <c r="Q155" s="778">
        <v>1</v>
      </c>
      <c r="R155" s="775">
        <v>8</v>
      </c>
    </row>
    <row r="156" spans="1:18" customFormat="1" ht="13.15" customHeight="1">
      <c r="A156" s="777"/>
      <c r="B156" s="827" t="s">
        <v>1012</v>
      </c>
      <c r="C156" s="778">
        <v>1</v>
      </c>
      <c r="D156" s="778">
        <v>0</v>
      </c>
      <c r="E156" s="778">
        <v>1</v>
      </c>
      <c r="F156" s="779">
        <v>1</v>
      </c>
      <c r="G156" s="778">
        <v>1</v>
      </c>
      <c r="H156" s="778">
        <v>1</v>
      </c>
      <c r="I156" s="778">
        <v>0</v>
      </c>
      <c r="J156" s="778">
        <v>0</v>
      </c>
      <c r="K156" s="778">
        <v>0</v>
      </c>
      <c r="L156" s="778">
        <v>1</v>
      </c>
      <c r="M156" s="778">
        <v>1</v>
      </c>
      <c r="N156" s="778">
        <v>0</v>
      </c>
      <c r="O156" s="778">
        <v>0</v>
      </c>
      <c r="P156" s="778">
        <v>1</v>
      </c>
      <c r="Q156" s="778">
        <v>1</v>
      </c>
      <c r="R156" s="775">
        <v>9</v>
      </c>
    </row>
    <row r="157" spans="1:18" customFormat="1" ht="13.15" customHeight="1">
      <c r="A157" s="777"/>
      <c r="B157" s="827" t="s">
        <v>1013</v>
      </c>
      <c r="C157" s="778">
        <v>1</v>
      </c>
      <c r="D157" s="778">
        <v>1</v>
      </c>
      <c r="E157" s="778">
        <v>1</v>
      </c>
      <c r="F157" s="779">
        <v>1</v>
      </c>
      <c r="G157" s="778">
        <v>1</v>
      </c>
      <c r="H157" s="778">
        <v>0</v>
      </c>
      <c r="I157" s="778">
        <v>0</v>
      </c>
      <c r="J157" s="778">
        <v>0</v>
      </c>
      <c r="K157" s="778">
        <v>0</v>
      </c>
      <c r="L157" s="778">
        <v>1</v>
      </c>
      <c r="M157" s="778">
        <v>1</v>
      </c>
      <c r="N157" s="778">
        <v>0</v>
      </c>
      <c r="O157" s="778">
        <v>0</v>
      </c>
      <c r="P157" s="778">
        <v>1</v>
      </c>
      <c r="Q157" s="778">
        <v>1</v>
      </c>
      <c r="R157" s="775">
        <v>9</v>
      </c>
    </row>
    <row r="158" spans="1:18" customFormat="1" ht="13.15" customHeight="1">
      <c r="A158" s="780">
        <v>6</v>
      </c>
      <c r="B158" s="781" t="s">
        <v>389</v>
      </c>
      <c r="C158" s="775"/>
      <c r="D158" s="775"/>
      <c r="E158" s="775"/>
      <c r="F158" s="776"/>
      <c r="G158" s="775"/>
      <c r="H158" s="775"/>
      <c r="I158" s="775"/>
      <c r="J158" s="775"/>
      <c r="K158" s="775"/>
      <c r="L158" s="775"/>
      <c r="M158" s="775"/>
      <c r="N158" s="775"/>
      <c r="O158" s="775"/>
      <c r="P158" s="775"/>
      <c r="Q158" s="775"/>
      <c r="R158" s="775"/>
    </row>
    <row r="159" spans="1:18" customFormat="1" ht="13.15" customHeight="1">
      <c r="A159" s="777"/>
      <c r="B159" s="823" t="s">
        <v>1014</v>
      </c>
      <c r="C159" s="778">
        <v>1</v>
      </c>
      <c r="D159" s="778">
        <v>0</v>
      </c>
      <c r="E159" s="778">
        <v>1</v>
      </c>
      <c r="F159" s="779">
        <v>0</v>
      </c>
      <c r="G159" s="778">
        <v>1</v>
      </c>
      <c r="H159" s="778">
        <v>0</v>
      </c>
      <c r="I159" s="778">
        <v>0</v>
      </c>
      <c r="J159" s="778">
        <v>0</v>
      </c>
      <c r="K159" s="778">
        <v>0</v>
      </c>
      <c r="L159" s="778">
        <v>0</v>
      </c>
      <c r="M159" s="778">
        <v>0</v>
      </c>
      <c r="N159" s="778">
        <v>0</v>
      </c>
      <c r="O159" s="778">
        <v>0</v>
      </c>
      <c r="P159" s="778">
        <v>1</v>
      </c>
      <c r="Q159" s="778">
        <v>1</v>
      </c>
      <c r="R159" s="775">
        <v>5</v>
      </c>
    </row>
    <row r="160" spans="1:18" customFormat="1" ht="13.15" customHeight="1">
      <c r="A160" s="780">
        <v>7</v>
      </c>
      <c r="B160" s="781" t="s">
        <v>388</v>
      </c>
      <c r="C160" s="775"/>
      <c r="D160" s="775"/>
      <c r="E160" s="775"/>
      <c r="F160" s="776"/>
      <c r="G160" s="775"/>
      <c r="H160" s="775"/>
      <c r="I160" s="775"/>
      <c r="J160" s="775"/>
      <c r="K160" s="775"/>
      <c r="L160" s="775"/>
      <c r="M160" s="775"/>
      <c r="N160" s="775"/>
      <c r="O160" s="775"/>
      <c r="P160" s="775"/>
      <c r="Q160" s="775"/>
      <c r="R160" s="775"/>
    </row>
    <row r="161" spans="1:18" customFormat="1" ht="13.15" customHeight="1">
      <c r="A161" s="777"/>
      <c r="B161" s="823" t="s">
        <v>1015</v>
      </c>
      <c r="C161" s="778">
        <v>1</v>
      </c>
      <c r="D161" s="778">
        <v>0</v>
      </c>
      <c r="E161" s="778">
        <v>1</v>
      </c>
      <c r="F161" s="779">
        <v>1</v>
      </c>
      <c r="G161" s="778">
        <v>1</v>
      </c>
      <c r="H161" s="778">
        <v>0</v>
      </c>
      <c r="I161" s="778">
        <v>0</v>
      </c>
      <c r="J161" s="778">
        <v>0</v>
      </c>
      <c r="K161" s="778">
        <v>0</v>
      </c>
      <c r="L161" s="778">
        <v>0</v>
      </c>
      <c r="M161" s="778">
        <v>0</v>
      </c>
      <c r="N161" s="778">
        <v>0</v>
      </c>
      <c r="O161" s="778">
        <v>0</v>
      </c>
      <c r="P161" s="778">
        <v>1</v>
      </c>
      <c r="Q161" s="778">
        <v>1</v>
      </c>
      <c r="R161" s="775">
        <v>6</v>
      </c>
    </row>
    <row r="162" spans="1:18" customFormat="1" ht="13.15" customHeight="1">
      <c r="A162" s="780">
        <v>8</v>
      </c>
      <c r="B162" s="781" t="s">
        <v>387</v>
      </c>
      <c r="C162" s="775"/>
      <c r="D162" s="775"/>
      <c r="E162" s="775"/>
      <c r="F162" s="776"/>
      <c r="G162" s="775"/>
      <c r="H162" s="775"/>
      <c r="I162" s="775"/>
      <c r="J162" s="775"/>
      <c r="K162" s="775"/>
      <c r="L162" s="775"/>
      <c r="M162" s="775"/>
      <c r="N162" s="775"/>
      <c r="O162" s="775"/>
      <c r="P162" s="775"/>
      <c r="Q162" s="775"/>
      <c r="R162" s="775"/>
    </row>
    <row r="163" spans="1:18" customFormat="1" ht="13.15" customHeight="1">
      <c r="A163" s="777"/>
      <c r="B163" s="823" t="s">
        <v>1016</v>
      </c>
      <c r="C163" s="828">
        <v>1</v>
      </c>
      <c r="D163" s="828">
        <v>0</v>
      </c>
      <c r="E163" s="828">
        <v>1</v>
      </c>
      <c r="F163" s="828">
        <v>1</v>
      </c>
      <c r="G163" s="828">
        <v>1</v>
      </c>
      <c r="H163" s="828">
        <v>1</v>
      </c>
      <c r="I163" s="828">
        <v>1</v>
      </c>
      <c r="J163" s="828">
        <v>1</v>
      </c>
      <c r="K163" s="828">
        <v>0</v>
      </c>
      <c r="L163" s="828">
        <v>0</v>
      </c>
      <c r="M163" s="828">
        <v>0</v>
      </c>
      <c r="N163" s="828">
        <v>1</v>
      </c>
      <c r="O163" s="828">
        <v>0</v>
      </c>
      <c r="P163" s="828">
        <v>1</v>
      </c>
      <c r="Q163" s="828">
        <v>1</v>
      </c>
      <c r="R163" s="830">
        <v>10</v>
      </c>
    </row>
    <row r="164" spans="1:18" customFormat="1" ht="13.15" customHeight="1">
      <c r="A164" s="780">
        <v>9</v>
      </c>
      <c r="B164" s="781" t="s">
        <v>386</v>
      </c>
      <c r="C164" s="775"/>
      <c r="D164" s="775"/>
      <c r="E164" s="775"/>
      <c r="F164" s="776"/>
      <c r="G164" s="775"/>
      <c r="H164" s="775"/>
      <c r="I164" s="775"/>
      <c r="J164" s="775"/>
      <c r="K164" s="775"/>
      <c r="L164" s="775"/>
      <c r="M164" s="775"/>
      <c r="N164" s="775"/>
      <c r="O164" s="775"/>
      <c r="P164" s="775"/>
      <c r="Q164" s="775"/>
      <c r="R164" s="775"/>
    </row>
    <row r="165" spans="1:18" customFormat="1" ht="13.15" customHeight="1">
      <c r="A165" s="777"/>
      <c r="B165" s="823" t="s">
        <v>1017</v>
      </c>
      <c r="C165" s="778">
        <v>1</v>
      </c>
      <c r="D165" s="778">
        <v>0</v>
      </c>
      <c r="E165" s="778">
        <v>1</v>
      </c>
      <c r="F165" s="779">
        <v>1</v>
      </c>
      <c r="G165" s="778">
        <v>1</v>
      </c>
      <c r="H165" s="778">
        <v>0</v>
      </c>
      <c r="I165" s="778">
        <v>0</v>
      </c>
      <c r="J165" s="778">
        <v>0</v>
      </c>
      <c r="K165" s="778">
        <v>0</v>
      </c>
      <c r="L165" s="778">
        <v>0</v>
      </c>
      <c r="M165" s="778">
        <v>0</v>
      </c>
      <c r="N165" s="778">
        <v>0</v>
      </c>
      <c r="O165" s="778">
        <v>0</v>
      </c>
      <c r="P165" s="778">
        <v>1</v>
      </c>
      <c r="Q165" s="778">
        <v>1</v>
      </c>
      <c r="R165" s="775">
        <v>6</v>
      </c>
    </row>
    <row r="166" spans="1:18" customFormat="1" ht="13.15" customHeight="1">
      <c r="A166" s="780">
        <v>10</v>
      </c>
      <c r="B166" s="781" t="s">
        <v>385</v>
      </c>
      <c r="C166" s="775"/>
      <c r="D166" s="775"/>
      <c r="E166" s="775"/>
      <c r="F166" s="776"/>
      <c r="G166" s="775"/>
      <c r="H166" s="775"/>
      <c r="I166" s="775"/>
      <c r="J166" s="775"/>
      <c r="K166" s="775"/>
      <c r="L166" s="775"/>
      <c r="M166" s="775"/>
      <c r="N166" s="775"/>
      <c r="O166" s="775"/>
      <c r="P166" s="775"/>
      <c r="Q166" s="775"/>
      <c r="R166" s="775"/>
    </row>
    <row r="167" spans="1:18" customFormat="1" ht="13.15" customHeight="1">
      <c r="A167" s="777"/>
      <c r="B167" s="823" t="s">
        <v>1018</v>
      </c>
      <c r="C167" s="778">
        <v>1</v>
      </c>
      <c r="D167" s="778">
        <v>1</v>
      </c>
      <c r="E167" s="778">
        <v>1</v>
      </c>
      <c r="F167" s="779">
        <v>1</v>
      </c>
      <c r="G167" s="778">
        <v>1</v>
      </c>
      <c r="H167" s="778">
        <v>0</v>
      </c>
      <c r="I167" s="778">
        <v>0</v>
      </c>
      <c r="J167" s="778">
        <v>0</v>
      </c>
      <c r="K167" s="778">
        <v>0</v>
      </c>
      <c r="L167" s="778">
        <v>0</v>
      </c>
      <c r="M167" s="778">
        <v>1</v>
      </c>
      <c r="N167" s="778">
        <v>0</v>
      </c>
      <c r="O167" s="778">
        <v>0</v>
      </c>
      <c r="P167" s="778">
        <v>1</v>
      </c>
      <c r="Q167" s="778">
        <v>1</v>
      </c>
      <c r="R167" s="775">
        <v>8</v>
      </c>
    </row>
    <row r="168" spans="1:18" customFormat="1" ht="13.15" customHeight="1">
      <c r="A168" s="780">
        <v>11</v>
      </c>
      <c r="B168" s="781" t="s">
        <v>384</v>
      </c>
      <c r="C168" s="775"/>
      <c r="D168" s="775"/>
      <c r="E168" s="775"/>
      <c r="F168" s="776"/>
      <c r="G168" s="775"/>
      <c r="H168" s="775"/>
      <c r="I168" s="775"/>
      <c r="J168" s="775"/>
      <c r="K168" s="775"/>
      <c r="L168" s="775"/>
      <c r="M168" s="775"/>
      <c r="N168" s="775"/>
      <c r="O168" s="775"/>
      <c r="P168" s="775"/>
      <c r="Q168" s="775"/>
      <c r="R168" s="775"/>
    </row>
    <row r="169" spans="1:18" customFormat="1" ht="13.15" customHeight="1">
      <c r="A169" s="777"/>
      <c r="B169" s="823" t="s">
        <v>1019</v>
      </c>
      <c r="C169" s="778">
        <v>1</v>
      </c>
      <c r="D169" s="778">
        <v>0</v>
      </c>
      <c r="E169" s="778">
        <v>1</v>
      </c>
      <c r="F169" s="779">
        <v>0</v>
      </c>
      <c r="G169" s="778">
        <v>1</v>
      </c>
      <c r="H169" s="778">
        <v>0</v>
      </c>
      <c r="I169" s="778">
        <v>0</v>
      </c>
      <c r="J169" s="778">
        <v>0</v>
      </c>
      <c r="K169" s="778">
        <v>0</v>
      </c>
      <c r="L169" s="778">
        <v>0</v>
      </c>
      <c r="M169" s="778">
        <v>0</v>
      </c>
      <c r="N169" s="778">
        <v>0</v>
      </c>
      <c r="O169" s="778">
        <v>0</v>
      </c>
      <c r="P169" s="778">
        <v>1</v>
      </c>
      <c r="Q169" s="778">
        <v>1</v>
      </c>
      <c r="R169" s="775">
        <v>5</v>
      </c>
    </row>
    <row r="170" spans="1:18" customFormat="1" ht="13.15" customHeight="1">
      <c r="A170" s="780">
        <v>12</v>
      </c>
      <c r="B170" s="781" t="s">
        <v>353</v>
      </c>
      <c r="C170" s="775"/>
      <c r="D170" s="775"/>
      <c r="E170" s="775"/>
      <c r="F170" s="776"/>
      <c r="G170" s="775"/>
      <c r="H170" s="775"/>
      <c r="I170" s="775"/>
      <c r="J170" s="775"/>
      <c r="K170" s="775"/>
      <c r="L170" s="775"/>
      <c r="M170" s="775"/>
      <c r="N170" s="775"/>
      <c r="O170" s="775"/>
      <c r="P170" s="775"/>
      <c r="Q170" s="775"/>
      <c r="R170" s="775"/>
    </row>
    <row r="171" spans="1:18" customFormat="1" ht="13.15" customHeight="1">
      <c r="A171" s="777"/>
      <c r="B171" s="823" t="s">
        <v>1020</v>
      </c>
      <c r="C171" s="778">
        <v>1</v>
      </c>
      <c r="D171" s="778">
        <v>1</v>
      </c>
      <c r="E171" s="778">
        <v>1</v>
      </c>
      <c r="F171" s="779">
        <v>0</v>
      </c>
      <c r="G171" s="778">
        <v>1</v>
      </c>
      <c r="H171" s="778">
        <v>0</v>
      </c>
      <c r="I171" s="778">
        <v>0</v>
      </c>
      <c r="J171" s="778">
        <v>0</v>
      </c>
      <c r="K171" s="778">
        <v>0</v>
      </c>
      <c r="L171" s="778">
        <v>0</v>
      </c>
      <c r="M171" s="778">
        <v>0</v>
      </c>
      <c r="N171" s="778">
        <v>0</v>
      </c>
      <c r="O171" s="778">
        <v>0</v>
      </c>
      <c r="P171" s="778">
        <v>1</v>
      </c>
      <c r="Q171" s="778">
        <v>1</v>
      </c>
      <c r="R171" s="775">
        <v>6</v>
      </c>
    </row>
    <row r="173" spans="1:18">
      <c r="A173" s="966"/>
      <c r="B173" s="966"/>
      <c r="C173" s="966"/>
      <c r="D173" s="966"/>
      <c r="E173" s="966"/>
      <c r="F173" s="966"/>
      <c r="G173" s="966"/>
    </row>
  </sheetData>
  <mergeCells count="4">
    <mergeCell ref="A1:E1"/>
    <mergeCell ref="A2:R2"/>
    <mergeCell ref="A3:R3"/>
    <mergeCell ref="A173:G173"/>
  </mergeCells>
  <printOptions horizontalCentered="1"/>
  <pageMargins left="0.2" right="0.2" top="0.25" bottom="0.25" header="0.3" footer="0.3"/>
  <pageSetup paperSize="9" orientation="landscape" verticalDpi="0" r:id="rId1"/>
  <legacy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zoomScaleNormal="100" workbookViewId="0">
      <selection activeCell="G19" sqref="G19"/>
    </sheetView>
  </sheetViews>
  <sheetFormatPr defaultColWidth="9.140625" defaultRowHeight="15.75"/>
  <cols>
    <col min="1" max="1" width="5.5703125" style="409" customWidth="1"/>
    <col min="2" max="2" width="20" style="410" customWidth="1"/>
    <col min="3" max="11" width="10.5703125" style="409" customWidth="1"/>
    <col min="12" max="12" width="10.85546875" style="408" customWidth="1"/>
    <col min="13" max="16384" width="9.140625" style="409"/>
  </cols>
  <sheetData>
    <row r="1" spans="1:12">
      <c r="A1" s="951" t="s">
        <v>1027</v>
      </c>
      <c r="B1" s="951"/>
      <c r="C1" s="951"/>
      <c r="D1" s="951"/>
      <c r="E1" s="951"/>
      <c r="F1" s="951"/>
      <c r="G1" s="951"/>
      <c r="H1" s="951"/>
      <c r="I1" s="951"/>
      <c r="J1" s="951"/>
      <c r="K1" s="951"/>
      <c r="L1" s="951"/>
    </row>
    <row r="2" spans="1:12">
      <c r="A2" s="798"/>
      <c r="B2" s="799"/>
      <c r="C2" s="798"/>
      <c r="D2" s="798"/>
      <c r="E2" s="798"/>
      <c r="F2" s="798"/>
      <c r="G2" s="798"/>
      <c r="H2" s="798"/>
      <c r="I2" s="798"/>
      <c r="J2" s="798"/>
      <c r="K2" s="798"/>
      <c r="L2" s="800"/>
    </row>
    <row r="3" spans="1:12" ht="85.5" customHeight="1">
      <c r="A3" s="801" t="s">
        <v>0</v>
      </c>
      <c r="B3" s="801" t="s">
        <v>512</v>
      </c>
      <c r="C3" s="801" t="s">
        <v>438</v>
      </c>
      <c r="D3" s="801" t="s">
        <v>439</v>
      </c>
      <c r="E3" s="801" t="s">
        <v>440</v>
      </c>
      <c r="F3" s="801" t="s">
        <v>441</v>
      </c>
      <c r="G3" s="801" t="s">
        <v>513</v>
      </c>
      <c r="H3" s="801" t="s">
        <v>514</v>
      </c>
      <c r="I3" s="801" t="s">
        <v>515</v>
      </c>
      <c r="J3" s="801" t="s">
        <v>518</v>
      </c>
      <c r="K3" s="801" t="s">
        <v>516</v>
      </c>
      <c r="L3" s="801" t="s">
        <v>517</v>
      </c>
    </row>
    <row r="4" spans="1:12" ht="28.5" customHeight="1">
      <c r="A4" s="961" t="s">
        <v>510</v>
      </c>
      <c r="B4" s="961"/>
      <c r="C4" s="801"/>
      <c r="D4" s="801"/>
      <c r="E4" s="801"/>
      <c r="F4" s="801"/>
      <c r="G4" s="801"/>
      <c r="H4" s="801"/>
      <c r="I4" s="801"/>
      <c r="J4" s="801"/>
      <c r="K4" s="801"/>
      <c r="L4" s="801"/>
    </row>
    <row r="5" spans="1:12" ht="21" customHeight="1">
      <c r="A5" s="961" t="s">
        <v>370</v>
      </c>
      <c r="B5" s="961"/>
      <c r="C5" s="802">
        <f>SUM(C6:C8)</f>
        <v>1</v>
      </c>
      <c r="D5" s="802">
        <f t="shared" ref="D5:K5" si="0">SUM(D6:D8)</f>
        <v>0</v>
      </c>
      <c r="E5" s="802">
        <f t="shared" si="0"/>
        <v>3</v>
      </c>
      <c r="F5" s="802">
        <f t="shared" si="0"/>
        <v>3</v>
      </c>
      <c r="G5" s="802">
        <f t="shared" si="0"/>
        <v>1</v>
      </c>
      <c r="H5" s="802">
        <f t="shared" si="0"/>
        <v>0</v>
      </c>
      <c r="I5" s="802">
        <f t="shared" si="0"/>
        <v>0</v>
      </c>
      <c r="J5" s="802">
        <f t="shared" si="0"/>
        <v>2</v>
      </c>
      <c r="K5" s="802">
        <f t="shared" si="0"/>
        <v>2</v>
      </c>
      <c r="L5" s="802">
        <f>SUM(C5:K5)/3</f>
        <v>4</v>
      </c>
    </row>
    <row r="6" spans="1:12" s="401" customFormat="1" ht="21.75" customHeight="1">
      <c r="A6" s="803">
        <v>1</v>
      </c>
      <c r="B6" s="804" t="s">
        <v>458</v>
      </c>
      <c r="C6" s="803">
        <v>0</v>
      </c>
      <c r="D6" s="803">
        <v>0</v>
      </c>
      <c r="E6" s="803">
        <v>1</v>
      </c>
      <c r="F6" s="803">
        <v>1</v>
      </c>
      <c r="G6" s="803">
        <v>0</v>
      </c>
      <c r="H6" s="803">
        <v>0</v>
      </c>
      <c r="I6" s="803">
        <v>0</v>
      </c>
      <c r="J6" s="803">
        <v>0</v>
      </c>
      <c r="K6" s="803">
        <v>1</v>
      </c>
      <c r="L6" s="805">
        <f>SUM(C6:K6)</f>
        <v>3</v>
      </c>
    </row>
    <row r="7" spans="1:12" s="401" customFormat="1" ht="21.75" customHeight="1">
      <c r="A7" s="806">
        <v>2</v>
      </c>
      <c r="B7" s="807" t="s">
        <v>457</v>
      </c>
      <c r="C7" s="808">
        <v>1</v>
      </c>
      <c r="D7" s="808">
        <v>0</v>
      </c>
      <c r="E7" s="808">
        <v>1</v>
      </c>
      <c r="F7" s="808">
        <v>1</v>
      </c>
      <c r="G7" s="808">
        <v>1</v>
      </c>
      <c r="H7" s="808">
        <v>0</v>
      </c>
      <c r="I7" s="808">
        <v>0</v>
      </c>
      <c r="J7" s="808">
        <v>1</v>
      </c>
      <c r="K7" s="808">
        <v>0</v>
      </c>
      <c r="L7" s="809">
        <f>SUM(C7:K7)</f>
        <v>5</v>
      </c>
    </row>
    <row r="8" spans="1:12" ht="21.75" customHeight="1">
      <c r="A8" s="810">
        <v>3</v>
      </c>
      <c r="B8" s="811" t="s">
        <v>437</v>
      </c>
      <c r="C8" s="812">
        <v>0</v>
      </c>
      <c r="D8" s="812">
        <v>0</v>
      </c>
      <c r="E8" s="812">
        <v>1</v>
      </c>
      <c r="F8" s="812">
        <v>1</v>
      </c>
      <c r="G8" s="812">
        <v>0</v>
      </c>
      <c r="H8" s="812">
        <v>0</v>
      </c>
      <c r="I8" s="812">
        <v>0</v>
      </c>
      <c r="J8" s="812">
        <v>1</v>
      </c>
      <c r="K8" s="812">
        <v>1</v>
      </c>
      <c r="L8" s="809">
        <f>SUM(C8:K8)</f>
        <v>4</v>
      </c>
    </row>
    <row r="9" spans="1:12" ht="31.5" customHeight="1">
      <c r="A9" s="961" t="s">
        <v>511</v>
      </c>
      <c r="B9" s="961"/>
      <c r="C9" s="801"/>
      <c r="D9" s="801"/>
      <c r="E9" s="801"/>
      <c r="F9" s="801"/>
      <c r="G9" s="801"/>
      <c r="H9" s="801"/>
      <c r="I9" s="801"/>
      <c r="J9" s="801"/>
      <c r="K9" s="801"/>
      <c r="L9" s="801"/>
    </row>
    <row r="10" spans="1:12" ht="25.5" customHeight="1">
      <c r="A10" s="961" t="s">
        <v>370</v>
      </c>
      <c r="B10" s="961"/>
      <c r="C10" s="802">
        <f>SUM(C11:C13)</f>
        <v>3</v>
      </c>
      <c r="D10" s="802">
        <f t="shared" ref="D10:K10" si="1">SUM(D11:D13)</f>
        <v>2</v>
      </c>
      <c r="E10" s="802">
        <f t="shared" si="1"/>
        <v>3</v>
      </c>
      <c r="F10" s="802">
        <f t="shared" si="1"/>
        <v>3</v>
      </c>
      <c r="G10" s="802">
        <f t="shared" si="1"/>
        <v>2</v>
      </c>
      <c r="H10" s="802">
        <f t="shared" si="1"/>
        <v>1</v>
      </c>
      <c r="I10" s="802">
        <f t="shared" si="1"/>
        <v>2</v>
      </c>
      <c r="J10" s="802">
        <f t="shared" si="1"/>
        <v>2</v>
      </c>
      <c r="K10" s="802">
        <f t="shared" si="1"/>
        <v>2</v>
      </c>
      <c r="L10" s="813">
        <f>SUM(C10:K10)/3</f>
        <v>6.666666666666667</v>
      </c>
    </row>
    <row r="11" spans="1:12" ht="21" customHeight="1">
      <c r="A11" s="803">
        <v>1</v>
      </c>
      <c r="B11" s="804" t="s">
        <v>458</v>
      </c>
      <c r="C11" s="803">
        <v>1</v>
      </c>
      <c r="D11" s="803">
        <v>0</v>
      </c>
      <c r="E11" s="803">
        <v>1</v>
      </c>
      <c r="F11" s="803">
        <v>1</v>
      </c>
      <c r="G11" s="803">
        <v>0</v>
      </c>
      <c r="H11" s="803">
        <v>1</v>
      </c>
      <c r="I11" s="803">
        <v>1</v>
      </c>
      <c r="J11" s="803">
        <v>0</v>
      </c>
      <c r="K11" s="803">
        <v>1</v>
      </c>
      <c r="L11" s="805">
        <f>SUM(C11:K11)</f>
        <v>6</v>
      </c>
    </row>
    <row r="12" spans="1:12" ht="21" customHeight="1">
      <c r="A12" s="806">
        <v>2</v>
      </c>
      <c r="B12" s="807" t="s">
        <v>457</v>
      </c>
      <c r="C12" s="808">
        <v>1</v>
      </c>
      <c r="D12" s="808">
        <v>1</v>
      </c>
      <c r="E12" s="808">
        <v>1</v>
      </c>
      <c r="F12" s="808">
        <v>1</v>
      </c>
      <c r="G12" s="808">
        <v>1</v>
      </c>
      <c r="H12" s="808">
        <v>0</v>
      </c>
      <c r="I12" s="808">
        <v>0</v>
      </c>
      <c r="J12" s="808">
        <v>1</v>
      </c>
      <c r="K12" s="808">
        <v>0</v>
      </c>
      <c r="L12" s="809">
        <f>SUM(C12:K12)</f>
        <v>6</v>
      </c>
    </row>
    <row r="13" spans="1:12" s="401" customFormat="1" ht="21" customHeight="1">
      <c r="A13" s="810">
        <v>3</v>
      </c>
      <c r="B13" s="811" t="s">
        <v>437</v>
      </c>
      <c r="C13" s="812">
        <v>1</v>
      </c>
      <c r="D13" s="812">
        <v>1</v>
      </c>
      <c r="E13" s="812">
        <v>1</v>
      </c>
      <c r="F13" s="812">
        <v>1</v>
      </c>
      <c r="G13" s="812">
        <v>1</v>
      </c>
      <c r="H13" s="812">
        <v>0</v>
      </c>
      <c r="I13" s="812">
        <v>1</v>
      </c>
      <c r="J13" s="812">
        <v>1</v>
      </c>
      <c r="K13" s="812">
        <v>1</v>
      </c>
      <c r="L13" s="809">
        <f>SUM(C13:K13)</f>
        <v>8</v>
      </c>
    </row>
    <row r="15" spans="1:12">
      <c r="B15" s="815"/>
      <c r="C15" s="815"/>
      <c r="D15" s="815"/>
      <c r="E15" s="815"/>
      <c r="F15" s="815"/>
      <c r="G15" s="815"/>
      <c r="H15" s="815"/>
      <c r="I15" s="815"/>
    </row>
    <row r="16" spans="1:12">
      <c r="B16" s="411"/>
      <c r="C16" s="411"/>
      <c r="D16" s="411"/>
      <c r="E16" s="411"/>
      <c r="F16" s="411"/>
      <c r="G16" s="411"/>
      <c r="H16" s="411"/>
      <c r="I16" s="411"/>
    </row>
    <row r="17" spans="2:12">
      <c r="B17" s="411"/>
      <c r="C17" s="814"/>
      <c r="D17" s="411"/>
      <c r="E17" s="411"/>
      <c r="F17" s="402"/>
      <c r="G17" s="411"/>
      <c r="H17" s="411"/>
      <c r="I17" s="411"/>
    </row>
    <row r="18" spans="2:12">
      <c r="B18" s="411"/>
      <c r="C18" s="411"/>
      <c r="D18" s="411"/>
      <c r="E18" s="411"/>
      <c r="F18" s="411"/>
      <c r="G18" s="411"/>
      <c r="H18" s="411"/>
      <c r="I18" s="411"/>
    </row>
    <row r="19" spans="2:12">
      <c r="B19" s="411"/>
      <c r="C19" s="411"/>
      <c r="D19" s="411"/>
      <c r="E19" s="411"/>
      <c r="F19" s="411"/>
      <c r="G19" s="411"/>
      <c r="H19" s="411"/>
      <c r="I19" s="411"/>
    </row>
    <row r="20" spans="2:12">
      <c r="B20" s="411"/>
      <c r="C20" s="411"/>
      <c r="D20" s="411"/>
      <c r="E20" s="411"/>
      <c r="F20" s="411"/>
      <c r="G20" s="411"/>
      <c r="H20" s="411"/>
      <c r="I20" s="411"/>
    </row>
    <row r="21" spans="2:12">
      <c r="B21" s="411"/>
      <c r="C21" s="411"/>
      <c r="D21" s="411"/>
      <c r="E21" s="411"/>
      <c r="F21" s="411"/>
      <c r="G21" s="411"/>
      <c r="H21" s="411"/>
      <c r="I21" s="411"/>
    </row>
    <row r="22" spans="2:12">
      <c r="B22" s="411"/>
      <c r="C22" s="411"/>
      <c r="D22" s="411"/>
      <c r="E22" s="411"/>
      <c r="F22" s="411"/>
      <c r="G22" s="411"/>
      <c r="H22" s="411"/>
      <c r="I22" s="411"/>
    </row>
    <row r="23" spans="2:12">
      <c r="B23" s="959"/>
      <c r="C23" s="959"/>
      <c r="D23" s="959"/>
    </row>
    <row r="24" spans="2:12">
      <c r="B24" s="959"/>
      <c r="C24" s="959"/>
      <c r="D24" s="959"/>
      <c r="E24" s="959"/>
    </row>
    <row r="25" spans="2:12">
      <c r="B25" s="959"/>
      <c r="C25" s="959"/>
      <c r="D25" s="959"/>
      <c r="E25" s="959"/>
    </row>
    <row r="26" spans="2:12">
      <c r="B26" s="959"/>
      <c r="C26" s="959"/>
      <c r="D26" s="959"/>
      <c r="L26" s="409"/>
    </row>
    <row r="28" spans="2:12">
      <c r="B28" s="957"/>
      <c r="C28" s="958"/>
      <c r="D28" s="958"/>
    </row>
    <row r="29" spans="2:12">
      <c r="B29" s="959"/>
      <c r="C29" s="960"/>
      <c r="D29" s="960"/>
    </row>
  </sheetData>
  <mergeCells count="11">
    <mergeCell ref="B23:D23"/>
    <mergeCell ref="A1:L1"/>
    <mergeCell ref="A4:B4"/>
    <mergeCell ref="A5:B5"/>
    <mergeCell ref="A9:B9"/>
    <mergeCell ref="A10:B10"/>
    <mergeCell ref="B24:E24"/>
    <mergeCell ref="B25:E25"/>
    <mergeCell ref="B26:D26"/>
    <mergeCell ref="B28:D28"/>
    <mergeCell ref="B29:D29"/>
  </mergeCells>
  <printOptions horizontalCentered="1"/>
  <pageMargins left="0.45" right="0.45" top="0.5" bottom="0.25" header="0.3" footer="0.3"/>
  <pageSetup paperSize="9" orientation="landscape" verticalDpi="0"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workbookViewId="0">
      <selection activeCell="P17" sqref="P17:P19"/>
    </sheetView>
  </sheetViews>
  <sheetFormatPr defaultColWidth="9.140625" defaultRowHeight="15"/>
  <cols>
    <col min="1" max="1" width="5.7109375" style="316" customWidth="1"/>
    <col min="2" max="2" width="54.85546875" style="316" customWidth="1"/>
    <col min="3" max="3" width="9" style="474" customWidth="1"/>
    <col min="4" max="4" width="9.85546875" style="474" customWidth="1"/>
    <col min="5" max="5" width="7.7109375" style="474" customWidth="1"/>
    <col min="6" max="6" width="9" style="475" customWidth="1"/>
    <col min="7" max="7" width="7.42578125" style="475" customWidth="1"/>
    <col min="8" max="8" width="8.42578125" style="475" customWidth="1"/>
    <col min="9" max="9" width="7.85546875" style="475" customWidth="1"/>
    <col min="10" max="10" width="9.42578125" style="475" customWidth="1"/>
    <col min="11" max="11" width="8" style="475" customWidth="1"/>
    <col min="12" max="12" width="9.140625" style="316"/>
    <col min="13" max="13" width="9.140625" style="316" customWidth="1"/>
    <col min="14" max="14" width="0.140625" style="475" customWidth="1"/>
    <col min="15" max="16384" width="9.140625" style="316"/>
  </cols>
  <sheetData>
    <row r="1" spans="1:16" ht="27.75" customHeight="1">
      <c r="A1" s="935" t="s">
        <v>1031</v>
      </c>
      <c r="B1" s="935"/>
      <c r="C1" s="935"/>
      <c r="D1" s="935"/>
      <c r="E1" s="935"/>
      <c r="F1" s="935"/>
      <c r="G1" s="935"/>
      <c r="H1" s="935"/>
      <c r="I1" s="935"/>
      <c r="J1" s="935"/>
      <c r="K1" s="935"/>
      <c r="L1" s="935"/>
      <c r="M1" s="935"/>
      <c r="N1" s="935"/>
    </row>
    <row r="2" spans="1:16" ht="21.75" customHeight="1">
      <c r="A2" s="917" t="s">
        <v>1021</v>
      </c>
      <c r="B2" s="917"/>
      <c r="C2" s="917"/>
      <c r="D2" s="917"/>
      <c r="E2" s="917"/>
      <c r="F2" s="917"/>
      <c r="G2" s="917"/>
      <c r="H2" s="917"/>
      <c r="I2" s="917"/>
      <c r="J2" s="917"/>
      <c r="K2" s="917"/>
      <c r="L2" s="917"/>
      <c r="M2" s="917"/>
      <c r="N2" s="735"/>
    </row>
    <row r="4" spans="1:16" s="452" customFormat="1" ht="69.75" customHeight="1">
      <c r="A4" s="450" t="s">
        <v>554</v>
      </c>
      <c r="B4" s="450" t="s">
        <v>467</v>
      </c>
      <c r="C4" s="450" t="s">
        <v>555</v>
      </c>
      <c r="D4" s="450" t="s">
        <v>556</v>
      </c>
      <c r="E4" s="450" t="s">
        <v>557</v>
      </c>
      <c r="F4" s="450" t="s">
        <v>558</v>
      </c>
      <c r="G4" s="450" t="s">
        <v>559</v>
      </c>
      <c r="H4" s="450" t="s">
        <v>560</v>
      </c>
      <c r="I4" s="450" t="s">
        <v>356</v>
      </c>
      <c r="J4" s="450" t="s">
        <v>561</v>
      </c>
      <c r="K4" s="450" t="s">
        <v>562</v>
      </c>
      <c r="L4" s="450" t="s">
        <v>563</v>
      </c>
      <c r="M4" s="450" t="s">
        <v>564</v>
      </c>
      <c r="N4" s="451" t="s">
        <v>565</v>
      </c>
    </row>
    <row r="5" spans="1:16" s="456" customFormat="1" ht="24.75" customHeight="1">
      <c r="A5" s="450"/>
      <c r="B5" s="453" t="s">
        <v>517</v>
      </c>
      <c r="C5" s="454">
        <f>SUM(D5:M5)</f>
        <v>22342</v>
      </c>
      <c r="D5" s="454">
        <f>D6+D9+D13+D16+D18+D22</f>
        <v>1847</v>
      </c>
      <c r="E5" s="454">
        <f t="shared" ref="E5:M5" si="0">E6+E9+E13+E16+E18+E22</f>
        <v>680</v>
      </c>
      <c r="F5" s="454">
        <f t="shared" si="0"/>
        <v>3098</v>
      </c>
      <c r="G5" s="454">
        <f t="shared" si="0"/>
        <v>4166</v>
      </c>
      <c r="H5" s="454">
        <f t="shared" si="0"/>
        <v>4915</v>
      </c>
      <c r="I5" s="454">
        <f t="shared" si="0"/>
        <v>1858</v>
      </c>
      <c r="J5" s="454">
        <f t="shared" si="0"/>
        <v>1596</v>
      </c>
      <c r="K5" s="454">
        <f t="shared" si="0"/>
        <v>1596</v>
      </c>
      <c r="L5" s="454">
        <f t="shared" si="0"/>
        <v>1282</v>
      </c>
      <c r="M5" s="454">
        <f t="shared" si="0"/>
        <v>1304</v>
      </c>
      <c r="N5" s="455"/>
    </row>
    <row r="6" spans="1:16" s="456" customFormat="1" ht="69" customHeight="1">
      <c r="A6" s="450">
        <v>1</v>
      </c>
      <c r="B6" s="442" t="s">
        <v>519</v>
      </c>
      <c r="C6" s="454">
        <f>C7+C8</f>
        <v>4045</v>
      </c>
      <c r="D6" s="454"/>
      <c r="E6" s="454"/>
      <c r="F6" s="454">
        <f>F7+F8</f>
        <v>360</v>
      </c>
      <c r="G6" s="454">
        <f>G7+G8</f>
        <v>800</v>
      </c>
      <c r="H6" s="454">
        <f>H7+H8</f>
        <v>1863</v>
      </c>
      <c r="I6" s="454">
        <f>I7+I8</f>
        <v>1000</v>
      </c>
      <c r="J6" s="454"/>
      <c r="K6" s="454"/>
      <c r="L6" s="454"/>
      <c r="M6" s="454">
        <f>M7+M8</f>
        <v>22</v>
      </c>
      <c r="N6" s="457" t="s">
        <v>566</v>
      </c>
      <c r="P6" s="458"/>
    </row>
    <row r="7" spans="1:16" s="456" customFormat="1" ht="75">
      <c r="A7" s="457"/>
      <c r="B7" s="443" t="s">
        <v>520</v>
      </c>
      <c r="C7" s="454">
        <f>SUM(D7:M7)</f>
        <v>2932</v>
      </c>
      <c r="D7" s="459"/>
      <c r="E7" s="459"/>
      <c r="F7" s="459">
        <v>360</v>
      </c>
      <c r="G7" s="459">
        <v>800</v>
      </c>
      <c r="H7" s="459">
        <v>750</v>
      </c>
      <c r="I7" s="459">
        <v>1000</v>
      </c>
      <c r="J7" s="459"/>
      <c r="K7" s="459"/>
      <c r="L7" s="459"/>
      <c r="M7" s="459">
        <v>22</v>
      </c>
      <c r="N7" s="455"/>
    </row>
    <row r="8" spans="1:16" s="456" customFormat="1" ht="30">
      <c r="A8" s="457"/>
      <c r="B8" s="443" t="s">
        <v>521</v>
      </c>
      <c r="C8" s="454">
        <f>SUM(D8:M8)</f>
        <v>1113</v>
      </c>
      <c r="D8" s="454"/>
      <c r="E8" s="454"/>
      <c r="F8" s="454"/>
      <c r="G8" s="454"/>
      <c r="H8" s="459">
        <v>1113</v>
      </c>
      <c r="I8" s="454"/>
      <c r="J8" s="454"/>
      <c r="K8" s="454"/>
      <c r="L8" s="454" t="s">
        <v>88</v>
      </c>
      <c r="M8" s="454"/>
      <c r="N8" s="455"/>
    </row>
    <row r="9" spans="1:16" s="456" customFormat="1" ht="108.75" customHeight="1">
      <c r="A9" s="450">
        <v>2</v>
      </c>
      <c r="B9" s="442" t="s">
        <v>522</v>
      </c>
      <c r="C9" s="454">
        <f>C10</f>
        <v>312</v>
      </c>
      <c r="D9" s="454">
        <f>D10</f>
        <v>312</v>
      </c>
      <c r="E9" s="454"/>
      <c r="F9" s="454"/>
      <c r="G9" s="454"/>
      <c r="H9" s="459"/>
      <c r="I9" s="454"/>
      <c r="J9" s="454"/>
      <c r="K9" s="454"/>
      <c r="L9" s="454"/>
      <c r="M9" s="454"/>
      <c r="N9" s="457" t="s">
        <v>567</v>
      </c>
    </row>
    <row r="10" spans="1:16" s="456" customFormat="1" ht="75">
      <c r="A10" s="460" t="s">
        <v>568</v>
      </c>
      <c r="B10" s="443" t="s">
        <v>523</v>
      </c>
      <c r="C10" s="454">
        <f>C11+C12</f>
        <v>312</v>
      </c>
      <c r="D10" s="459">
        <f>D11+D12</f>
        <v>312</v>
      </c>
      <c r="E10" s="454"/>
      <c r="F10" s="454"/>
      <c r="G10" s="454"/>
      <c r="H10" s="459"/>
      <c r="I10" s="454"/>
      <c r="J10" s="454"/>
      <c r="K10" s="454"/>
      <c r="L10" s="454"/>
      <c r="M10" s="454"/>
      <c r="N10" s="455"/>
    </row>
    <row r="11" spans="1:16" s="456" customFormat="1" ht="30">
      <c r="A11" s="460" t="s">
        <v>569</v>
      </c>
      <c r="B11" s="461" t="s">
        <v>570</v>
      </c>
      <c r="C11" s="454">
        <f t="shared" ref="C11:C12" si="1">SUM(D11:M11)</f>
        <v>250</v>
      </c>
      <c r="D11" s="462">
        <v>250</v>
      </c>
      <c r="E11" s="454"/>
      <c r="F11" s="454"/>
      <c r="G11" s="454"/>
      <c r="H11" s="459"/>
      <c r="I11" s="454"/>
      <c r="J11" s="454"/>
      <c r="K11" s="454"/>
      <c r="L11" s="454"/>
      <c r="M11" s="454"/>
      <c r="N11" s="455"/>
    </row>
    <row r="12" spans="1:16" s="456" customFormat="1" ht="30">
      <c r="A12" s="460" t="s">
        <v>569</v>
      </c>
      <c r="B12" s="463" t="s">
        <v>571</v>
      </c>
      <c r="C12" s="454">
        <f t="shared" si="1"/>
        <v>62</v>
      </c>
      <c r="D12" s="462">
        <v>62</v>
      </c>
      <c r="E12" s="454"/>
      <c r="F12" s="454"/>
      <c r="G12" s="454"/>
      <c r="H12" s="459"/>
      <c r="I12" s="454"/>
      <c r="J12" s="454"/>
      <c r="K12" s="454"/>
      <c r="L12" s="454"/>
      <c r="M12" s="454"/>
      <c r="N12" s="455"/>
    </row>
    <row r="13" spans="1:16" s="456" customFormat="1" ht="58.5" customHeight="1">
      <c r="A13" s="464">
        <v>3</v>
      </c>
      <c r="B13" s="442" t="s">
        <v>524</v>
      </c>
      <c r="C13" s="454">
        <f>C14</f>
        <v>2200</v>
      </c>
      <c r="D13" s="454"/>
      <c r="E13" s="454"/>
      <c r="F13" s="454">
        <f t="shared" ref="F13:M14" si="2">F14</f>
        <v>400</v>
      </c>
      <c r="G13" s="454">
        <f t="shared" si="2"/>
        <v>400</v>
      </c>
      <c r="H13" s="454">
        <f t="shared" si="2"/>
        <v>400</v>
      </c>
      <c r="I13" s="454">
        <f t="shared" si="2"/>
        <v>200</v>
      </c>
      <c r="J13" s="454">
        <f t="shared" si="2"/>
        <v>200</v>
      </c>
      <c r="K13" s="454">
        <f t="shared" si="2"/>
        <v>200</v>
      </c>
      <c r="L13" s="454">
        <f t="shared" si="2"/>
        <v>200</v>
      </c>
      <c r="M13" s="454">
        <f t="shared" si="2"/>
        <v>200</v>
      </c>
      <c r="N13" s="457" t="s">
        <v>572</v>
      </c>
    </row>
    <row r="14" spans="1:16" s="456" customFormat="1" ht="75">
      <c r="A14" s="460" t="s">
        <v>568</v>
      </c>
      <c r="B14" s="443" t="s">
        <v>525</v>
      </c>
      <c r="C14" s="465">
        <f>C15</f>
        <v>2200</v>
      </c>
      <c r="D14" s="459"/>
      <c r="E14" s="459"/>
      <c r="F14" s="459">
        <f t="shared" si="2"/>
        <v>400</v>
      </c>
      <c r="G14" s="459">
        <f t="shared" si="2"/>
        <v>400</v>
      </c>
      <c r="H14" s="459">
        <f t="shared" si="2"/>
        <v>400</v>
      </c>
      <c r="I14" s="459">
        <f t="shared" si="2"/>
        <v>200</v>
      </c>
      <c r="J14" s="459">
        <f t="shared" si="2"/>
        <v>200</v>
      </c>
      <c r="K14" s="459">
        <f t="shared" si="2"/>
        <v>200</v>
      </c>
      <c r="L14" s="459">
        <f t="shared" si="2"/>
        <v>200</v>
      </c>
      <c r="M14" s="459">
        <f t="shared" si="2"/>
        <v>200</v>
      </c>
      <c r="N14" s="455"/>
    </row>
    <row r="15" spans="1:16" s="456" customFormat="1" ht="24.75" customHeight="1">
      <c r="A15" s="460" t="s">
        <v>569</v>
      </c>
      <c r="B15" s="463" t="s">
        <v>573</v>
      </c>
      <c r="C15" s="454">
        <f>SUM(F15:M15)</f>
        <v>2200</v>
      </c>
      <c r="D15" s="462"/>
      <c r="E15" s="462"/>
      <c r="F15" s="462">
        <f>200*2</f>
        <v>400</v>
      </c>
      <c r="G15" s="462">
        <v>400</v>
      </c>
      <c r="H15" s="462">
        <v>400</v>
      </c>
      <c r="I15" s="462">
        <v>200</v>
      </c>
      <c r="J15" s="462">
        <v>200</v>
      </c>
      <c r="K15" s="462">
        <v>200</v>
      </c>
      <c r="L15" s="462">
        <v>200</v>
      </c>
      <c r="M15" s="462">
        <v>200</v>
      </c>
      <c r="N15" s="455"/>
    </row>
    <row r="16" spans="1:16" s="456" customFormat="1" ht="38.25" customHeight="1">
      <c r="A16" s="464">
        <v>4</v>
      </c>
      <c r="B16" s="442" t="s">
        <v>526</v>
      </c>
      <c r="C16" s="454">
        <f>C17</f>
        <v>680</v>
      </c>
      <c r="D16" s="454"/>
      <c r="E16" s="454">
        <f t="shared" ref="E16" si="3">E17</f>
        <v>680</v>
      </c>
      <c r="F16" s="462"/>
      <c r="G16" s="462"/>
      <c r="H16" s="462"/>
      <c r="I16" s="462"/>
      <c r="J16" s="462"/>
      <c r="K16" s="462"/>
      <c r="L16" s="462"/>
      <c r="M16" s="462"/>
      <c r="N16" s="455"/>
    </row>
    <row r="17" spans="1:14" s="456" customFormat="1" ht="119.25" customHeight="1">
      <c r="A17" s="460"/>
      <c r="B17" s="443" t="s">
        <v>527</v>
      </c>
      <c r="C17" s="454">
        <f t="shared" ref="C17" si="4">SUM(D17:M17)</f>
        <v>680</v>
      </c>
      <c r="D17" s="459"/>
      <c r="E17" s="459">
        <v>680</v>
      </c>
      <c r="F17" s="462"/>
      <c r="G17" s="462"/>
      <c r="H17" s="462"/>
      <c r="I17" s="462"/>
      <c r="J17" s="462"/>
      <c r="K17" s="462"/>
      <c r="L17" s="462"/>
      <c r="M17" s="462"/>
      <c r="N17" s="466" t="s">
        <v>574</v>
      </c>
    </row>
    <row r="18" spans="1:14" s="456" customFormat="1" ht="77.25" customHeight="1">
      <c r="A18" s="464">
        <v>5</v>
      </c>
      <c r="B18" s="442" t="s">
        <v>528</v>
      </c>
      <c r="C18" s="454">
        <f>C19+C20+C21</f>
        <v>2545</v>
      </c>
      <c r="D18" s="454">
        <f t="shared" ref="D18:M18" si="5">D19+D20+D21</f>
        <v>1535</v>
      </c>
      <c r="E18" s="454"/>
      <c r="F18" s="454">
        <f t="shared" si="5"/>
        <v>140</v>
      </c>
      <c r="G18" s="454">
        <f t="shared" si="5"/>
        <v>140</v>
      </c>
      <c r="H18" s="454">
        <f t="shared" si="5"/>
        <v>140</v>
      </c>
      <c r="I18" s="454">
        <f t="shared" si="5"/>
        <v>30</v>
      </c>
      <c r="J18" s="454">
        <f t="shared" si="5"/>
        <v>140</v>
      </c>
      <c r="K18" s="454">
        <f t="shared" si="5"/>
        <v>140</v>
      </c>
      <c r="L18" s="454">
        <f t="shared" si="5"/>
        <v>140</v>
      </c>
      <c r="M18" s="454">
        <f t="shared" si="5"/>
        <v>140</v>
      </c>
      <c r="N18" s="466" t="s">
        <v>575</v>
      </c>
    </row>
    <row r="19" spans="1:14" s="456" customFormat="1" ht="60">
      <c r="A19" s="460"/>
      <c r="B19" s="443" t="s">
        <v>529</v>
      </c>
      <c r="C19" s="454">
        <f t="shared" ref="C19:C21" si="6">SUM(D19:M19)</f>
        <v>1210</v>
      </c>
      <c r="D19" s="462">
        <v>200</v>
      </c>
      <c r="E19" s="467"/>
      <c r="F19" s="462">
        <v>140</v>
      </c>
      <c r="G19" s="462">
        <v>140</v>
      </c>
      <c r="H19" s="462">
        <v>140</v>
      </c>
      <c r="I19" s="462">
        <v>30</v>
      </c>
      <c r="J19" s="462">
        <v>140</v>
      </c>
      <c r="K19" s="462">
        <v>140</v>
      </c>
      <c r="L19" s="462">
        <v>140</v>
      </c>
      <c r="M19" s="462">
        <v>140</v>
      </c>
      <c r="N19" s="455"/>
    </row>
    <row r="20" spans="1:14" s="456" customFormat="1" ht="45">
      <c r="A20" s="460"/>
      <c r="B20" s="443" t="s">
        <v>530</v>
      </c>
      <c r="C20" s="465">
        <f t="shared" si="6"/>
        <v>650</v>
      </c>
      <c r="D20" s="462">
        <v>650</v>
      </c>
      <c r="E20" s="462"/>
      <c r="F20" s="462"/>
      <c r="G20" s="462"/>
      <c r="H20" s="462"/>
      <c r="I20" s="462"/>
      <c r="J20" s="462"/>
      <c r="K20" s="462"/>
      <c r="L20" s="462"/>
      <c r="M20" s="462"/>
      <c r="N20" s="455"/>
    </row>
    <row r="21" spans="1:14" s="456" customFormat="1" ht="60">
      <c r="A21" s="460"/>
      <c r="B21" s="443" t="s">
        <v>531</v>
      </c>
      <c r="C21" s="454">
        <f t="shared" si="6"/>
        <v>685</v>
      </c>
      <c r="D21" s="459">
        <f>670+15</f>
        <v>685</v>
      </c>
      <c r="E21" s="462"/>
      <c r="F21" s="462"/>
      <c r="G21" s="462"/>
      <c r="H21" s="462"/>
      <c r="I21" s="462"/>
      <c r="J21" s="462"/>
      <c r="K21" s="462"/>
      <c r="L21" s="462"/>
      <c r="M21" s="462"/>
      <c r="N21" s="455"/>
    </row>
    <row r="22" spans="1:14" s="470" customFormat="1" ht="35.25" customHeight="1">
      <c r="A22" s="464">
        <v>6</v>
      </c>
      <c r="B22" s="468" t="s">
        <v>576</v>
      </c>
      <c r="C22" s="454">
        <f t="shared" ref="C22" si="7">SUM(D22:M22)</f>
        <v>12560</v>
      </c>
      <c r="D22" s="462"/>
      <c r="E22" s="462"/>
      <c r="F22" s="467">
        <f>314*7</f>
        <v>2198</v>
      </c>
      <c r="G22" s="467">
        <f>314*9</f>
        <v>2826</v>
      </c>
      <c r="H22" s="467">
        <f>314*8</f>
        <v>2512</v>
      </c>
      <c r="I22" s="467">
        <f>314*2</f>
        <v>628</v>
      </c>
      <c r="J22" s="467">
        <f>314*4</f>
        <v>1256</v>
      </c>
      <c r="K22" s="467">
        <f>314*4</f>
        <v>1256</v>
      </c>
      <c r="L22" s="467">
        <f>314*3</f>
        <v>942</v>
      </c>
      <c r="M22" s="467">
        <f>314*3</f>
        <v>942</v>
      </c>
      <c r="N22" s="469"/>
    </row>
    <row r="24" spans="1:14" s="472" customFormat="1">
      <c r="A24" s="968" t="s">
        <v>577</v>
      </c>
      <c r="B24" s="968"/>
      <c r="C24" s="968"/>
      <c r="D24" s="968"/>
      <c r="E24" s="968"/>
      <c r="F24" s="968"/>
      <c r="G24" s="968"/>
      <c r="H24" s="968"/>
      <c r="I24" s="968"/>
      <c r="J24" s="968"/>
      <c r="K24" s="968"/>
      <c r="L24" s="968"/>
      <c r="M24" s="968"/>
      <c r="N24" s="471"/>
    </row>
    <row r="25" spans="1:14" s="472" customFormat="1">
      <c r="A25" s="473" t="s">
        <v>578</v>
      </c>
      <c r="B25" s="967" t="s">
        <v>579</v>
      </c>
      <c r="C25" s="967"/>
      <c r="D25" s="967"/>
      <c r="E25" s="967"/>
      <c r="F25" s="967"/>
      <c r="G25" s="967"/>
      <c r="H25" s="967"/>
      <c r="I25" s="967"/>
      <c r="J25" s="967"/>
      <c r="K25" s="967"/>
      <c r="L25" s="967"/>
      <c r="M25" s="967"/>
      <c r="N25" s="967"/>
    </row>
    <row r="26" spans="1:14" s="472" customFormat="1">
      <c r="A26" s="473" t="s">
        <v>580</v>
      </c>
      <c r="B26" s="967" t="s">
        <v>581</v>
      </c>
      <c r="C26" s="967"/>
      <c r="D26" s="967"/>
      <c r="E26" s="967"/>
      <c r="F26" s="967"/>
      <c r="G26" s="967"/>
      <c r="H26" s="967"/>
      <c r="I26" s="967"/>
      <c r="J26" s="967"/>
      <c r="K26" s="967"/>
      <c r="L26" s="967"/>
      <c r="M26" s="967"/>
      <c r="N26" s="967"/>
    </row>
    <row r="27" spans="1:14" s="472" customFormat="1">
      <c r="A27" s="473" t="s">
        <v>582</v>
      </c>
      <c r="B27" s="967" t="s">
        <v>583</v>
      </c>
      <c r="C27" s="967"/>
      <c r="D27" s="967"/>
      <c r="E27" s="967"/>
      <c r="F27" s="967"/>
      <c r="G27" s="967"/>
      <c r="H27" s="967"/>
      <c r="I27" s="967"/>
      <c r="J27" s="967"/>
      <c r="K27" s="967"/>
      <c r="L27" s="967"/>
      <c r="M27" s="967"/>
      <c r="N27" s="967"/>
    </row>
    <row r="28" spans="1:14" s="472" customFormat="1">
      <c r="A28" s="473" t="s">
        <v>584</v>
      </c>
      <c r="B28" s="967" t="s">
        <v>585</v>
      </c>
      <c r="C28" s="967"/>
      <c r="D28" s="967"/>
      <c r="E28" s="967"/>
      <c r="F28" s="967"/>
      <c r="G28" s="967"/>
      <c r="H28" s="967"/>
      <c r="I28" s="967"/>
      <c r="J28" s="967"/>
      <c r="K28" s="967"/>
      <c r="L28" s="967"/>
      <c r="M28" s="967"/>
      <c r="N28" s="967"/>
    </row>
    <row r="29" spans="1:14">
      <c r="B29" s="967" t="s">
        <v>586</v>
      </c>
      <c r="C29" s="967"/>
      <c r="D29" s="967"/>
      <c r="E29" s="967"/>
      <c r="F29" s="967"/>
      <c r="G29" s="967"/>
      <c r="H29" s="967"/>
      <c r="I29" s="967"/>
      <c r="J29" s="967"/>
      <c r="K29" s="967"/>
      <c r="L29" s="967"/>
      <c r="M29" s="967"/>
      <c r="N29" s="967"/>
    </row>
    <row r="32" spans="1:14">
      <c r="B32" s="316" t="s">
        <v>1030</v>
      </c>
    </row>
  </sheetData>
  <mergeCells count="8">
    <mergeCell ref="B29:N29"/>
    <mergeCell ref="A1:N1"/>
    <mergeCell ref="A24:M24"/>
    <mergeCell ref="B25:N25"/>
    <mergeCell ref="B26:N26"/>
    <mergeCell ref="B27:N27"/>
    <mergeCell ref="B28:N28"/>
    <mergeCell ref="A2:M2"/>
  </mergeCells>
  <printOptions horizontalCentered="1"/>
  <pageMargins left="0.2" right="0.2" top="0.25" bottom="0.25" header="0.05" footer="0.3"/>
  <pageSetup paperSize="9" scale="90"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
  <sheetViews>
    <sheetView workbookViewId="0"/>
  </sheetViews>
  <sheetFormatPr defaultRowHeight="15"/>
  <sheetData/>
  <pageMargins left="0.7" right="0.7" top="0.75" bottom="0.75" header="0.3" footer="0.3"/>
</worksheet>
</file>

<file path=xl/worksheets/sheet7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O89"/>
  <sheetViews>
    <sheetView workbookViewId="0">
      <selection activeCell="C98" sqref="C98"/>
    </sheetView>
  </sheetViews>
  <sheetFormatPr defaultColWidth="11.42578125" defaultRowHeight="15.75" outlineLevelCol="1"/>
  <cols>
    <col min="1" max="1" width="5.140625" style="476" customWidth="1"/>
    <col min="2" max="2" width="51.42578125" style="477" customWidth="1"/>
    <col min="3" max="3" width="11.7109375" style="478" customWidth="1"/>
    <col min="4" max="4" width="15" style="479" hidden="1" customWidth="1" outlineLevel="1"/>
    <col min="5" max="5" width="10.85546875" style="570" customWidth="1" collapsed="1"/>
    <col min="6" max="6" width="12.5703125" style="571" customWidth="1"/>
    <col min="7" max="7" width="11" style="481" customWidth="1"/>
    <col min="8" max="8" width="13.7109375" style="481" customWidth="1"/>
    <col min="9" max="9" width="12" style="481" customWidth="1"/>
    <col min="10" max="10" width="10.7109375" style="481" hidden="1" customWidth="1" outlineLevel="1"/>
    <col min="11" max="11" width="9.140625" style="481" hidden="1" customWidth="1"/>
    <col min="12" max="12" width="10.85546875" style="481" customWidth="1"/>
    <col min="13" max="13" width="12.42578125" style="481" customWidth="1" outlineLevel="1"/>
    <col min="14" max="14" width="11.85546875" style="482" hidden="1" customWidth="1" outlineLevel="1"/>
    <col min="15" max="15" width="10.5703125" style="482" hidden="1" customWidth="1" outlineLevel="1"/>
    <col min="16" max="16" width="13.28515625" style="482" hidden="1" customWidth="1" outlineLevel="1"/>
    <col min="17" max="17" width="15.140625" style="482" hidden="1" customWidth="1" outlineLevel="1"/>
    <col min="18" max="18" width="8.42578125" style="482" hidden="1" customWidth="1" outlineLevel="1"/>
    <col min="19" max="19" width="7.5703125" style="482" hidden="1" customWidth="1" outlineLevel="1"/>
    <col min="20" max="20" width="13.5703125" style="482" hidden="1" customWidth="1" outlineLevel="1"/>
    <col min="21" max="21" width="12.85546875" style="482" hidden="1" customWidth="1" outlineLevel="1"/>
    <col min="22" max="22" width="9.5703125" style="482" hidden="1" customWidth="1" outlineLevel="1"/>
    <col min="23" max="23" width="7.5703125" style="482" hidden="1" customWidth="1" outlineLevel="1"/>
    <col min="24" max="24" width="13.85546875" style="482" hidden="1" customWidth="1" outlineLevel="1"/>
    <col min="25" max="25" width="13.28515625" style="482" hidden="1" customWidth="1" outlineLevel="1"/>
    <col min="26" max="26" width="16.28515625" style="482" hidden="1" customWidth="1" outlineLevel="1"/>
    <col min="27" max="27" width="12.85546875" style="482" hidden="1" customWidth="1" outlineLevel="1"/>
    <col min="28" max="28" width="12.28515625" style="482" hidden="1" customWidth="1" outlineLevel="1"/>
    <col min="29" max="29" width="8.28515625" style="482" hidden="1" customWidth="1" outlineLevel="1"/>
    <col min="30" max="30" width="7.5703125" style="482" hidden="1" customWidth="1" outlineLevel="1"/>
    <col min="31" max="31" width="14.140625" style="482" hidden="1" customWidth="1" outlineLevel="1"/>
    <col min="32" max="32" width="13.5703125" style="482" hidden="1" customWidth="1" outlineLevel="1"/>
    <col min="33" max="33" width="7.85546875" style="482" hidden="1" customWidth="1" outlineLevel="1"/>
    <col min="34" max="34" width="7.5703125" style="482" hidden="1" customWidth="1" outlineLevel="1"/>
    <col min="35" max="35" width="11.85546875" style="482" hidden="1" customWidth="1" outlineLevel="1"/>
    <col min="36" max="36" width="10.85546875" style="482" hidden="1" customWidth="1" outlineLevel="1"/>
    <col min="37" max="38" width="7.5703125" style="482" hidden="1" customWidth="1" outlineLevel="1"/>
    <col min="39" max="39" width="12.28515625" style="482" hidden="1" customWidth="1" outlineLevel="1"/>
    <col min="40" max="40" width="11.140625" style="482" hidden="1" customWidth="1" outlineLevel="1"/>
    <col min="41" max="41" width="9.7109375" style="482" hidden="1" customWidth="1" outlineLevel="1"/>
    <col min="42" max="42" width="9.140625" style="482" hidden="1" customWidth="1" outlineLevel="1"/>
    <col min="43" max="43" width="11.140625" style="571" customWidth="1" collapsed="1"/>
    <col min="44" max="44" width="10.42578125" style="571" customWidth="1" outlineLevel="1"/>
    <col min="45" max="45" width="10.28515625" style="481" hidden="1" customWidth="1" outlineLevel="1"/>
    <col min="46" max="46" width="8.5703125" style="481" hidden="1" customWidth="1" outlineLevel="1"/>
    <col min="47" max="47" width="13.5703125" style="481" hidden="1" customWidth="1" outlineLevel="1"/>
    <col min="48" max="48" width="13.7109375" style="481" hidden="1" customWidth="1" outlineLevel="1"/>
    <col min="49" max="49" width="9.5703125" style="481" hidden="1" customWidth="1" outlineLevel="1"/>
    <col min="50" max="50" width="10.85546875" style="481" hidden="1" customWidth="1" outlineLevel="1"/>
    <col min="51" max="51" width="9.140625" style="481" hidden="1" customWidth="1" outlineLevel="1"/>
    <col min="52" max="52" width="13.7109375" style="481" hidden="1" customWidth="1" outlineLevel="1"/>
    <col min="53" max="53" width="12.7109375" style="481" hidden="1" customWidth="1" outlineLevel="1"/>
    <col min="54" max="54" width="9.140625" style="481" hidden="1" customWidth="1" outlineLevel="1"/>
    <col min="55" max="55" width="11.85546875" style="481" hidden="1" customWidth="1" outlineLevel="1"/>
    <col min="56" max="57" width="9.140625" style="481" hidden="1" customWidth="1" outlineLevel="1"/>
    <col min="58" max="59" width="14" style="481" hidden="1" customWidth="1" outlineLevel="1"/>
    <col min="60" max="60" width="9.42578125" style="571" customWidth="1" collapsed="1"/>
    <col min="61" max="61" width="16.5703125" style="482" hidden="1" customWidth="1" outlineLevel="1"/>
    <col min="62" max="62" width="14.7109375" style="482" hidden="1" customWidth="1" outlineLevel="1"/>
    <col min="63" max="63" width="8.85546875" style="483" hidden="1" customWidth="1" outlineLevel="1"/>
    <col min="64" max="65" width="9.140625" style="483" hidden="1" customWidth="1" outlineLevel="1"/>
    <col min="66" max="66" width="11.28515625" style="483" hidden="1" customWidth="1" outlineLevel="1"/>
    <col min="67" max="67" width="12.140625" style="483" hidden="1" customWidth="1" outlineLevel="1"/>
    <col min="68" max="68" width="17.85546875" style="484" customWidth="1" outlineLevel="1"/>
    <col min="69" max="69" width="17.85546875" style="483" hidden="1" customWidth="1" outlineLevel="1"/>
    <col min="70" max="70" width="12.140625" style="572" customWidth="1" collapsed="1"/>
    <col min="71" max="74" width="14.42578125" style="487" customWidth="1"/>
    <col min="75" max="76" width="13.28515625" style="487" customWidth="1"/>
    <col min="77" max="77" width="13.140625" style="488" customWidth="1"/>
    <col min="78" max="78" width="14.28515625" style="488" bestFit="1" customWidth="1"/>
    <col min="79" max="93" width="11.42578125" style="488"/>
    <col min="94" max="294" width="11.42578125" style="481"/>
    <col min="295" max="295" width="4" style="481" customWidth="1"/>
    <col min="296" max="296" width="43.7109375" style="481" customWidth="1"/>
    <col min="297" max="297" width="10.42578125" style="481" customWidth="1"/>
    <col min="298" max="298" width="8.42578125" style="481" customWidth="1"/>
    <col min="299" max="299" width="8.28515625" style="481" customWidth="1"/>
    <col min="300" max="300" width="10.140625" style="481" customWidth="1"/>
    <col min="301" max="301" width="9.5703125" style="481" customWidth="1"/>
    <col min="302" max="302" width="9.28515625" style="481" customWidth="1"/>
    <col min="303" max="304" width="7.5703125" style="481" customWidth="1"/>
    <col min="305" max="305" width="8.140625" style="481" customWidth="1"/>
    <col min="306" max="306" width="8.7109375" style="481" customWidth="1"/>
    <col min="307" max="307" width="9.140625" style="481" customWidth="1"/>
    <col min="308" max="308" width="8.85546875" style="481" customWidth="1"/>
    <col min="309" max="309" width="6" style="481" customWidth="1"/>
    <col min="310" max="310" width="7.5703125" style="481" customWidth="1"/>
    <col min="311" max="311" width="8" style="481" customWidth="1"/>
    <col min="312" max="312" width="8.140625" style="481" customWidth="1"/>
    <col min="313" max="313" width="7" style="481" customWidth="1"/>
    <col min="314" max="314" width="7.5703125" style="481" customWidth="1"/>
    <col min="315" max="315" width="7.42578125" style="481" customWidth="1"/>
    <col min="316" max="316" width="7.28515625" style="481" customWidth="1"/>
    <col min="317" max="317" width="7" style="481" customWidth="1"/>
    <col min="318" max="318" width="7.5703125" style="481" customWidth="1"/>
    <col min="319" max="319" width="8.28515625" style="481" customWidth="1"/>
    <col min="320" max="320" width="7.5703125" style="481" customWidth="1"/>
    <col min="321" max="321" width="11.140625" style="481" customWidth="1"/>
    <col min="322" max="322" width="6.42578125" style="481" customWidth="1"/>
    <col min="323" max="323" width="7.5703125" style="481" customWidth="1"/>
    <col min="324" max="324" width="9" style="481" customWidth="1"/>
    <col min="325" max="325" width="8.42578125" style="481" bestFit="1" customWidth="1"/>
    <col min="326" max="326" width="9.140625" style="481" bestFit="1" customWidth="1"/>
    <col min="327" max="327" width="10.85546875" style="481" customWidth="1"/>
    <col min="328" max="328" width="6.7109375" style="481" customWidth="1"/>
    <col min="329" max="550" width="11.42578125" style="481"/>
    <col min="551" max="551" width="4" style="481" customWidth="1"/>
    <col min="552" max="552" width="43.7109375" style="481" customWidth="1"/>
    <col min="553" max="553" width="10.42578125" style="481" customWidth="1"/>
    <col min="554" max="554" width="8.42578125" style="481" customWidth="1"/>
    <col min="555" max="555" width="8.28515625" style="481" customWidth="1"/>
    <col min="556" max="556" width="10.140625" style="481" customWidth="1"/>
    <col min="557" max="557" width="9.5703125" style="481" customWidth="1"/>
    <col min="558" max="558" width="9.28515625" style="481" customWidth="1"/>
    <col min="559" max="560" width="7.5703125" style="481" customWidth="1"/>
    <col min="561" max="561" width="8.140625" style="481" customWidth="1"/>
    <col min="562" max="562" width="8.7109375" style="481" customWidth="1"/>
    <col min="563" max="563" width="9.140625" style="481" customWidth="1"/>
    <col min="564" max="564" width="8.85546875" style="481" customWidth="1"/>
    <col min="565" max="565" width="6" style="481" customWidth="1"/>
    <col min="566" max="566" width="7.5703125" style="481" customWidth="1"/>
    <col min="567" max="567" width="8" style="481" customWidth="1"/>
    <col min="568" max="568" width="8.140625" style="481" customWidth="1"/>
    <col min="569" max="569" width="7" style="481" customWidth="1"/>
    <col min="570" max="570" width="7.5703125" style="481" customWidth="1"/>
    <col min="571" max="571" width="7.42578125" style="481" customWidth="1"/>
    <col min="572" max="572" width="7.28515625" style="481" customWidth="1"/>
    <col min="573" max="573" width="7" style="481" customWidth="1"/>
    <col min="574" max="574" width="7.5703125" style="481" customWidth="1"/>
    <col min="575" max="575" width="8.28515625" style="481" customWidth="1"/>
    <col min="576" max="576" width="7.5703125" style="481" customWidth="1"/>
    <col min="577" max="577" width="11.140625" style="481" customWidth="1"/>
    <col min="578" max="578" width="6.42578125" style="481" customWidth="1"/>
    <col min="579" max="579" width="7.5703125" style="481" customWidth="1"/>
    <col min="580" max="580" width="9" style="481" customWidth="1"/>
    <col min="581" max="581" width="8.42578125" style="481" bestFit="1" customWidth="1"/>
    <col min="582" max="582" width="9.140625" style="481" bestFit="1" customWidth="1"/>
    <col min="583" max="583" width="10.85546875" style="481" customWidth="1"/>
    <col min="584" max="584" width="6.7109375" style="481" customWidth="1"/>
    <col min="585" max="806" width="11.42578125" style="481"/>
    <col min="807" max="807" width="4" style="481" customWidth="1"/>
    <col min="808" max="808" width="43.7109375" style="481" customWidth="1"/>
    <col min="809" max="809" width="10.42578125" style="481" customWidth="1"/>
    <col min="810" max="810" width="8.42578125" style="481" customWidth="1"/>
    <col min="811" max="811" width="8.28515625" style="481" customWidth="1"/>
    <col min="812" max="812" width="10.140625" style="481" customWidth="1"/>
    <col min="813" max="813" width="9.5703125" style="481" customWidth="1"/>
    <col min="814" max="814" width="9.28515625" style="481" customWidth="1"/>
    <col min="815" max="816" width="7.5703125" style="481" customWidth="1"/>
    <col min="817" max="817" width="8.140625" style="481" customWidth="1"/>
    <col min="818" max="818" width="8.7109375" style="481" customWidth="1"/>
    <col min="819" max="819" width="9.140625" style="481" customWidth="1"/>
    <col min="820" max="820" width="8.85546875" style="481" customWidth="1"/>
    <col min="821" max="821" width="6" style="481" customWidth="1"/>
    <col min="822" max="822" width="7.5703125" style="481" customWidth="1"/>
    <col min="823" max="823" width="8" style="481" customWidth="1"/>
    <col min="824" max="824" width="8.140625" style="481" customWidth="1"/>
    <col min="825" max="825" width="7" style="481" customWidth="1"/>
    <col min="826" max="826" width="7.5703125" style="481" customWidth="1"/>
    <col min="827" max="827" width="7.42578125" style="481" customWidth="1"/>
    <col min="828" max="828" width="7.28515625" style="481" customWidth="1"/>
    <col min="829" max="829" width="7" style="481" customWidth="1"/>
    <col min="830" max="830" width="7.5703125" style="481" customWidth="1"/>
    <col min="831" max="831" width="8.28515625" style="481" customWidth="1"/>
    <col min="832" max="832" width="7.5703125" style="481" customWidth="1"/>
    <col min="833" max="833" width="11.140625" style="481" customWidth="1"/>
    <col min="834" max="834" width="6.42578125" style="481" customWidth="1"/>
    <col min="835" max="835" width="7.5703125" style="481" customWidth="1"/>
    <col min="836" max="836" width="9" style="481" customWidth="1"/>
    <col min="837" max="837" width="8.42578125" style="481" bestFit="1" customWidth="1"/>
    <col min="838" max="838" width="9.140625" style="481" bestFit="1" customWidth="1"/>
    <col min="839" max="839" width="10.85546875" style="481" customWidth="1"/>
    <col min="840" max="840" width="6.7109375" style="481" customWidth="1"/>
    <col min="841" max="1062" width="11.42578125" style="481"/>
    <col min="1063" max="1063" width="4" style="481" customWidth="1"/>
    <col min="1064" max="1064" width="43.7109375" style="481" customWidth="1"/>
    <col min="1065" max="1065" width="10.42578125" style="481" customWidth="1"/>
    <col min="1066" max="1066" width="8.42578125" style="481" customWidth="1"/>
    <col min="1067" max="1067" width="8.28515625" style="481" customWidth="1"/>
    <col min="1068" max="1068" width="10.140625" style="481" customWidth="1"/>
    <col min="1069" max="1069" width="9.5703125" style="481" customWidth="1"/>
    <col min="1070" max="1070" width="9.28515625" style="481" customWidth="1"/>
    <col min="1071" max="1072" width="7.5703125" style="481" customWidth="1"/>
    <col min="1073" max="1073" width="8.140625" style="481" customWidth="1"/>
    <col min="1074" max="1074" width="8.7109375" style="481" customWidth="1"/>
    <col min="1075" max="1075" width="9.140625" style="481" customWidth="1"/>
    <col min="1076" max="1076" width="8.85546875" style="481" customWidth="1"/>
    <col min="1077" max="1077" width="6" style="481" customWidth="1"/>
    <col min="1078" max="1078" width="7.5703125" style="481" customWidth="1"/>
    <col min="1079" max="1079" width="8" style="481" customWidth="1"/>
    <col min="1080" max="1080" width="8.140625" style="481" customWidth="1"/>
    <col min="1081" max="1081" width="7" style="481" customWidth="1"/>
    <col min="1082" max="1082" width="7.5703125" style="481" customWidth="1"/>
    <col min="1083" max="1083" width="7.42578125" style="481" customWidth="1"/>
    <col min="1084" max="1084" width="7.28515625" style="481" customWidth="1"/>
    <col min="1085" max="1085" width="7" style="481" customWidth="1"/>
    <col min="1086" max="1086" width="7.5703125" style="481" customWidth="1"/>
    <col min="1087" max="1087" width="8.28515625" style="481" customWidth="1"/>
    <col min="1088" max="1088" width="7.5703125" style="481" customWidth="1"/>
    <col min="1089" max="1089" width="11.140625" style="481" customWidth="1"/>
    <col min="1090" max="1090" width="6.42578125" style="481" customWidth="1"/>
    <col min="1091" max="1091" width="7.5703125" style="481" customWidth="1"/>
    <col min="1092" max="1092" width="9" style="481" customWidth="1"/>
    <col min="1093" max="1093" width="8.42578125" style="481" bestFit="1" customWidth="1"/>
    <col min="1094" max="1094" width="9.140625" style="481" bestFit="1" customWidth="1"/>
    <col min="1095" max="1095" width="10.85546875" style="481" customWidth="1"/>
    <col min="1096" max="1096" width="6.7109375" style="481" customWidth="1"/>
    <col min="1097" max="1318" width="11.42578125" style="481"/>
    <col min="1319" max="1319" width="4" style="481" customWidth="1"/>
    <col min="1320" max="1320" width="43.7109375" style="481" customWidth="1"/>
    <col min="1321" max="1321" width="10.42578125" style="481" customWidth="1"/>
    <col min="1322" max="1322" width="8.42578125" style="481" customWidth="1"/>
    <col min="1323" max="1323" width="8.28515625" style="481" customWidth="1"/>
    <col min="1324" max="1324" width="10.140625" style="481" customWidth="1"/>
    <col min="1325" max="1325" width="9.5703125" style="481" customWidth="1"/>
    <col min="1326" max="1326" width="9.28515625" style="481" customWidth="1"/>
    <col min="1327" max="1328" width="7.5703125" style="481" customWidth="1"/>
    <col min="1329" max="1329" width="8.140625" style="481" customWidth="1"/>
    <col min="1330" max="1330" width="8.7109375" style="481" customWidth="1"/>
    <col min="1331" max="1331" width="9.140625" style="481" customWidth="1"/>
    <col min="1332" max="1332" width="8.85546875" style="481" customWidth="1"/>
    <col min="1333" max="1333" width="6" style="481" customWidth="1"/>
    <col min="1334" max="1334" width="7.5703125" style="481" customWidth="1"/>
    <col min="1335" max="1335" width="8" style="481" customWidth="1"/>
    <col min="1336" max="1336" width="8.140625" style="481" customWidth="1"/>
    <col min="1337" max="1337" width="7" style="481" customWidth="1"/>
    <col min="1338" max="1338" width="7.5703125" style="481" customWidth="1"/>
    <col min="1339" max="1339" width="7.42578125" style="481" customWidth="1"/>
    <col min="1340" max="1340" width="7.28515625" style="481" customWidth="1"/>
    <col min="1341" max="1341" width="7" style="481" customWidth="1"/>
    <col min="1342" max="1342" width="7.5703125" style="481" customWidth="1"/>
    <col min="1343" max="1343" width="8.28515625" style="481" customWidth="1"/>
    <col min="1344" max="1344" width="7.5703125" style="481" customWidth="1"/>
    <col min="1345" max="1345" width="11.140625" style="481" customWidth="1"/>
    <col min="1346" max="1346" width="6.42578125" style="481" customWidth="1"/>
    <col min="1347" max="1347" width="7.5703125" style="481" customWidth="1"/>
    <col min="1348" max="1348" width="9" style="481" customWidth="1"/>
    <col min="1349" max="1349" width="8.42578125" style="481" bestFit="1" customWidth="1"/>
    <col min="1350" max="1350" width="9.140625" style="481" bestFit="1" customWidth="1"/>
    <col min="1351" max="1351" width="10.85546875" style="481" customWidth="1"/>
    <col min="1352" max="1352" width="6.7109375" style="481" customWidth="1"/>
    <col min="1353" max="1574" width="11.42578125" style="481"/>
    <col min="1575" max="1575" width="4" style="481" customWidth="1"/>
    <col min="1576" max="1576" width="43.7109375" style="481" customWidth="1"/>
    <col min="1577" max="1577" width="10.42578125" style="481" customWidth="1"/>
    <col min="1578" max="1578" width="8.42578125" style="481" customWidth="1"/>
    <col min="1579" max="1579" width="8.28515625" style="481" customWidth="1"/>
    <col min="1580" max="1580" width="10.140625" style="481" customWidth="1"/>
    <col min="1581" max="1581" width="9.5703125" style="481" customWidth="1"/>
    <col min="1582" max="1582" width="9.28515625" style="481" customWidth="1"/>
    <col min="1583" max="1584" width="7.5703125" style="481" customWidth="1"/>
    <col min="1585" max="1585" width="8.140625" style="481" customWidth="1"/>
    <col min="1586" max="1586" width="8.7109375" style="481" customWidth="1"/>
    <col min="1587" max="1587" width="9.140625" style="481" customWidth="1"/>
    <col min="1588" max="1588" width="8.85546875" style="481" customWidth="1"/>
    <col min="1589" max="1589" width="6" style="481" customWidth="1"/>
    <col min="1590" max="1590" width="7.5703125" style="481" customWidth="1"/>
    <col min="1591" max="1591" width="8" style="481" customWidth="1"/>
    <col min="1592" max="1592" width="8.140625" style="481" customWidth="1"/>
    <col min="1593" max="1593" width="7" style="481" customWidth="1"/>
    <col min="1594" max="1594" width="7.5703125" style="481" customWidth="1"/>
    <col min="1595" max="1595" width="7.42578125" style="481" customWidth="1"/>
    <col min="1596" max="1596" width="7.28515625" style="481" customWidth="1"/>
    <col min="1597" max="1597" width="7" style="481" customWidth="1"/>
    <col min="1598" max="1598" width="7.5703125" style="481" customWidth="1"/>
    <col min="1599" max="1599" width="8.28515625" style="481" customWidth="1"/>
    <col min="1600" max="1600" width="7.5703125" style="481" customWidth="1"/>
    <col min="1601" max="1601" width="11.140625" style="481" customWidth="1"/>
    <col min="1602" max="1602" width="6.42578125" style="481" customWidth="1"/>
    <col min="1603" max="1603" width="7.5703125" style="481" customWidth="1"/>
    <col min="1604" max="1604" width="9" style="481" customWidth="1"/>
    <col min="1605" max="1605" width="8.42578125" style="481" bestFit="1" customWidth="1"/>
    <col min="1606" max="1606" width="9.140625" style="481" bestFit="1" customWidth="1"/>
    <col min="1607" max="1607" width="10.85546875" style="481" customWidth="1"/>
    <col min="1608" max="1608" width="6.7109375" style="481" customWidth="1"/>
    <col min="1609" max="1830" width="11.42578125" style="481"/>
    <col min="1831" max="1831" width="4" style="481" customWidth="1"/>
    <col min="1832" max="1832" width="43.7109375" style="481" customWidth="1"/>
    <col min="1833" max="1833" width="10.42578125" style="481" customWidth="1"/>
    <col min="1834" max="1834" width="8.42578125" style="481" customWidth="1"/>
    <col min="1835" max="1835" width="8.28515625" style="481" customWidth="1"/>
    <col min="1836" max="1836" width="10.140625" style="481" customWidth="1"/>
    <col min="1837" max="1837" width="9.5703125" style="481" customWidth="1"/>
    <col min="1838" max="1838" width="9.28515625" style="481" customWidth="1"/>
    <col min="1839" max="1840" width="7.5703125" style="481" customWidth="1"/>
    <col min="1841" max="1841" width="8.140625" style="481" customWidth="1"/>
    <col min="1842" max="1842" width="8.7109375" style="481" customWidth="1"/>
    <col min="1843" max="1843" width="9.140625" style="481" customWidth="1"/>
    <col min="1844" max="1844" width="8.85546875" style="481" customWidth="1"/>
    <col min="1845" max="1845" width="6" style="481" customWidth="1"/>
    <col min="1846" max="1846" width="7.5703125" style="481" customWidth="1"/>
    <col min="1847" max="1847" width="8" style="481" customWidth="1"/>
    <col min="1848" max="1848" width="8.140625" style="481" customWidth="1"/>
    <col min="1849" max="1849" width="7" style="481" customWidth="1"/>
    <col min="1850" max="1850" width="7.5703125" style="481" customWidth="1"/>
    <col min="1851" max="1851" width="7.42578125" style="481" customWidth="1"/>
    <col min="1852" max="1852" width="7.28515625" style="481" customWidth="1"/>
    <col min="1853" max="1853" width="7" style="481" customWidth="1"/>
    <col min="1854" max="1854" width="7.5703125" style="481" customWidth="1"/>
    <col min="1855" max="1855" width="8.28515625" style="481" customWidth="1"/>
    <col min="1856" max="1856" width="7.5703125" style="481" customWidth="1"/>
    <col min="1857" max="1857" width="11.140625" style="481" customWidth="1"/>
    <col min="1858" max="1858" width="6.42578125" style="481" customWidth="1"/>
    <col min="1859" max="1859" width="7.5703125" style="481" customWidth="1"/>
    <col min="1860" max="1860" width="9" style="481" customWidth="1"/>
    <col min="1861" max="1861" width="8.42578125" style="481" bestFit="1" customWidth="1"/>
    <col min="1862" max="1862" width="9.140625" style="481" bestFit="1" customWidth="1"/>
    <col min="1863" max="1863" width="10.85546875" style="481" customWidth="1"/>
    <col min="1864" max="1864" width="6.7109375" style="481" customWidth="1"/>
    <col min="1865" max="2086" width="11.42578125" style="481"/>
    <col min="2087" max="2087" width="4" style="481" customWidth="1"/>
    <col min="2088" max="2088" width="43.7109375" style="481" customWidth="1"/>
    <col min="2089" max="2089" width="10.42578125" style="481" customWidth="1"/>
    <col min="2090" max="2090" width="8.42578125" style="481" customWidth="1"/>
    <col min="2091" max="2091" width="8.28515625" style="481" customWidth="1"/>
    <col min="2092" max="2092" width="10.140625" style="481" customWidth="1"/>
    <col min="2093" max="2093" width="9.5703125" style="481" customWidth="1"/>
    <col min="2094" max="2094" width="9.28515625" style="481" customWidth="1"/>
    <col min="2095" max="2096" width="7.5703125" style="481" customWidth="1"/>
    <col min="2097" max="2097" width="8.140625" style="481" customWidth="1"/>
    <col min="2098" max="2098" width="8.7109375" style="481" customWidth="1"/>
    <col min="2099" max="2099" width="9.140625" style="481" customWidth="1"/>
    <col min="2100" max="2100" width="8.85546875" style="481" customWidth="1"/>
    <col min="2101" max="2101" width="6" style="481" customWidth="1"/>
    <col min="2102" max="2102" width="7.5703125" style="481" customWidth="1"/>
    <col min="2103" max="2103" width="8" style="481" customWidth="1"/>
    <col min="2104" max="2104" width="8.140625" style="481" customWidth="1"/>
    <col min="2105" max="2105" width="7" style="481" customWidth="1"/>
    <col min="2106" max="2106" width="7.5703125" style="481" customWidth="1"/>
    <col min="2107" max="2107" width="7.42578125" style="481" customWidth="1"/>
    <col min="2108" max="2108" width="7.28515625" style="481" customWidth="1"/>
    <col min="2109" max="2109" width="7" style="481" customWidth="1"/>
    <col min="2110" max="2110" width="7.5703125" style="481" customWidth="1"/>
    <col min="2111" max="2111" width="8.28515625" style="481" customWidth="1"/>
    <col min="2112" max="2112" width="7.5703125" style="481" customWidth="1"/>
    <col min="2113" max="2113" width="11.140625" style="481" customWidth="1"/>
    <col min="2114" max="2114" width="6.42578125" style="481" customWidth="1"/>
    <col min="2115" max="2115" width="7.5703125" style="481" customWidth="1"/>
    <col min="2116" max="2116" width="9" style="481" customWidth="1"/>
    <col min="2117" max="2117" width="8.42578125" style="481" bestFit="1" customWidth="1"/>
    <col min="2118" max="2118" width="9.140625" style="481" bestFit="1" customWidth="1"/>
    <col min="2119" max="2119" width="10.85546875" style="481" customWidth="1"/>
    <col min="2120" max="2120" width="6.7109375" style="481" customWidth="1"/>
    <col min="2121" max="2342" width="11.42578125" style="481"/>
    <col min="2343" max="2343" width="4" style="481" customWidth="1"/>
    <col min="2344" max="2344" width="43.7109375" style="481" customWidth="1"/>
    <col min="2345" max="2345" width="10.42578125" style="481" customWidth="1"/>
    <col min="2346" max="2346" width="8.42578125" style="481" customWidth="1"/>
    <col min="2347" max="2347" width="8.28515625" style="481" customWidth="1"/>
    <col min="2348" max="2348" width="10.140625" style="481" customWidth="1"/>
    <col min="2349" max="2349" width="9.5703125" style="481" customWidth="1"/>
    <col min="2350" max="2350" width="9.28515625" style="481" customWidth="1"/>
    <col min="2351" max="2352" width="7.5703125" style="481" customWidth="1"/>
    <col min="2353" max="2353" width="8.140625" style="481" customWidth="1"/>
    <col min="2354" max="2354" width="8.7109375" style="481" customWidth="1"/>
    <col min="2355" max="2355" width="9.140625" style="481" customWidth="1"/>
    <col min="2356" max="2356" width="8.85546875" style="481" customWidth="1"/>
    <col min="2357" max="2357" width="6" style="481" customWidth="1"/>
    <col min="2358" max="2358" width="7.5703125" style="481" customWidth="1"/>
    <col min="2359" max="2359" width="8" style="481" customWidth="1"/>
    <col min="2360" max="2360" width="8.140625" style="481" customWidth="1"/>
    <col min="2361" max="2361" width="7" style="481" customWidth="1"/>
    <col min="2362" max="2362" width="7.5703125" style="481" customWidth="1"/>
    <col min="2363" max="2363" width="7.42578125" style="481" customWidth="1"/>
    <col min="2364" max="2364" width="7.28515625" style="481" customWidth="1"/>
    <col min="2365" max="2365" width="7" style="481" customWidth="1"/>
    <col min="2366" max="2366" width="7.5703125" style="481" customWidth="1"/>
    <col min="2367" max="2367" width="8.28515625" style="481" customWidth="1"/>
    <col min="2368" max="2368" width="7.5703125" style="481" customWidth="1"/>
    <col min="2369" max="2369" width="11.140625" style="481" customWidth="1"/>
    <col min="2370" max="2370" width="6.42578125" style="481" customWidth="1"/>
    <col min="2371" max="2371" width="7.5703125" style="481" customWidth="1"/>
    <col min="2372" max="2372" width="9" style="481" customWidth="1"/>
    <col min="2373" max="2373" width="8.42578125" style="481" bestFit="1" customWidth="1"/>
    <col min="2374" max="2374" width="9.140625" style="481" bestFit="1" customWidth="1"/>
    <col min="2375" max="2375" width="10.85546875" style="481" customWidth="1"/>
    <col min="2376" max="2376" width="6.7109375" style="481" customWidth="1"/>
    <col min="2377" max="2598" width="11.42578125" style="481"/>
    <col min="2599" max="2599" width="4" style="481" customWidth="1"/>
    <col min="2600" max="2600" width="43.7109375" style="481" customWidth="1"/>
    <col min="2601" max="2601" width="10.42578125" style="481" customWidth="1"/>
    <col min="2602" max="2602" width="8.42578125" style="481" customWidth="1"/>
    <col min="2603" max="2603" width="8.28515625" style="481" customWidth="1"/>
    <col min="2604" max="2604" width="10.140625" style="481" customWidth="1"/>
    <col min="2605" max="2605" width="9.5703125" style="481" customWidth="1"/>
    <col min="2606" max="2606" width="9.28515625" style="481" customWidth="1"/>
    <col min="2607" max="2608" width="7.5703125" style="481" customWidth="1"/>
    <col min="2609" max="2609" width="8.140625" style="481" customWidth="1"/>
    <col min="2610" max="2610" width="8.7109375" style="481" customWidth="1"/>
    <col min="2611" max="2611" width="9.140625" style="481" customWidth="1"/>
    <col min="2612" max="2612" width="8.85546875" style="481" customWidth="1"/>
    <col min="2613" max="2613" width="6" style="481" customWidth="1"/>
    <col min="2614" max="2614" width="7.5703125" style="481" customWidth="1"/>
    <col min="2615" max="2615" width="8" style="481" customWidth="1"/>
    <col min="2616" max="2616" width="8.140625" style="481" customWidth="1"/>
    <col min="2617" max="2617" width="7" style="481" customWidth="1"/>
    <col min="2618" max="2618" width="7.5703125" style="481" customWidth="1"/>
    <col min="2619" max="2619" width="7.42578125" style="481" customWidth="1"/>
    <col min="2620" max="2620" width="7.28515625" style="481" customWidth="1"/>
    <col min="2621" max="2621" width="7" style="481" customWidth="1"/>
    <col min="2622" max="2622" width="7.5703125" style="481" customWidth="1"/>
    <col min="2623" max="2623" width="8.28515625" style="481" customWidth="1"/>
    <col min="2624" max="2624" width="7.5703125" style="481" customWidth="1"/>
    <col min="2625" max="2625" width="11.140625" style="481" customWidth="1"/>
    <col min="2626" max="2626" width="6.42578125" style="481" customWidth="1"/>
    <col min="2627" max="2627" width="7.5703125" style="481" customWidth="1"/>
    <col min="2628" max="2628" width="9" style="481" customWidth="1"/>
    <col min="2629" max="2629" width="8.42578125" style="481" bestFit="1" customWidth="1"/>
    <col min="2630" max="2630" width="9.140625" style="481" bestFit="1" customWidth="1"/>
    <col min="2631" max="2631" width="10.85546875" style="481" customWidth="1"/>
    <col min="2632" max="2632" width="6.7109375" style="481" customWidth="1"/>
    <col min="2633" max="2854" width="11.42578125" style="481"/>
    <col min="2855" max="2855" width="4" style="481" customWidth="1"/>
    <col min="2856" max="2856" width="43.7109375" style="481" customWidth="1"/>
    <col min="2857" max="2857" width="10.42578125" style="481" customWidth="1"/>
    <col min="2858" max="2858" width="8.42578125" style="481" customWidth="1"/>
    <col min="2859" max="2859" width="8.28515625" style="481" customWidth="1"/>
    <col min="2860" max="2860" width="10.140625" style="481" customWidth="1"/>
    <col min="2861" max="2861" width="9.5703125" style="481" customWidth="1"/>
    <col min="2862" max="2862" width="9.28515625" style="481" customWidth="1"/>
    <col min="2863" max="2864" width="7.5703125" style="481" customWidth="1"/>
    <col min="2865" max="2865" width="8.140625" style="481" customWidth="1"/>
    <col min="2866" max="2866" width="8.7109375" style="481" customWidth="1"/>
    <col min="2867" max="2867" width="9.140625" style="481" customWidth="1"/>
    <col min="2868" max="2868" width="8.85546875" style="481" customWidth="1"/>
    <col min="2869" max="2869" width="6" style="481" customWidth="1"/>
    <col min="2870" max="2870" width="7.5703125" style="481" customWidth="1"/>
    <col min="2871" max="2871" width="8" style="481" customWidth="1"/>
    <col min="2872" max="2872" width="8.140625" style="481" customWidth="1"/>
    <col min="2873" max="2873" width="7" style="481" customWidth="1"/>
    <col min="2874" max="2874" width="7.5703125" style="481" customWidth="1"/>
    <col min="2875" max="2875" width="7.42578125" style="481" customWidth="1"/>
    <col min="2876" max="2876" width="7.28515625" style="481" customWidth="1"/>
    <col min="2877" max="2877" width="7" style="481" customWidth="1"/>
    <col min="2878" max="2878" width="7.5703125" style="481" customWidth="1"/>
    <col min="2879" max="2879" width="8.28515625" style="481" customWidth="1"/>
    <col min="2880" max="2880" width="7.5703125" style="481" customWidth="1"/>
    <col min="2881" max="2881" width="11.140625" style="481" customWidth="1"/>
    <col min="2882" max="2882" width="6.42578125" style="481" customWidth="1"/>
    <col min="2883" max="2883" width="7.5703125" style="481" customWidth="1"/>
    <col min="2884" max="2884" width="9" style="481" customWidth="1"/>
    <col min="2885" max="2885" width="8.42578125" style="481" bestFit="1" customWidth="1"/>
    <col min="2886" max="2886" width="9.140625" style="481" bestFit="1" customWidth="1"/>
    <col min="2887" max="2887" width="10.85546875" style="481" customWidth="1"/>
    <col min="2888" max="2888" width="6.7109375" style="481" customWidth="1"/>
    <col min="2889" max="3110" width="11.42578125" style="481"/>
    <col min="3111" max="3111" width="4" style="481" customWidth="1"/>
    <col min="3112" max="3112" width="43.7109375" style="481" customWidth="1"/>
    <col min="3113" max="3113" width="10.42578125" style="481" customWidth="1"/>
    <col min="3114" max="3114" width="8.42578125" style="481" customWidth="1"/>
    <col min="3115" max="3115" width="8.28515625" style="481" customWidth="1"/>
    <col min="3116" max="3116" width="10.140625" style="481" customWidth="1"/>
    <col min="3117" max="3117" width="9.5703125" style="481" customWidth="1"/>
    <col min="3118" max="3118" width="9.28515625" style="481" customWidth="1"/>
    <col min="3119" max="3120" width="7.5703125" style="481" customWidth="1"/>
    <col min="3121" max="3121" width="8.140625" style="481" customWidth="1"/>
    <col min="3122" max="3122" width="8.7109375" style="481" customWidth="1"/>
    <col min="3123" max="3123" width="9.140625" style="481" customWidth="1"/>
    <col min="3124" max="3124" width="8.85546875" style="481" customWidth="1"/>
    <col min="3125" max="3125" width="6" style="481" customWidth="1"/>
    <col min="3126" max="3126" width="7.5703125" style="481" customWidth="1"/>
    <col min="3127" max="3127" width="8" style="481" customWidth="1"/>
    <col min="3128" max="3128" width="8.140625" style="481" customWidth="1"/>
    <col min="3129" max="3129" width="7" style="481" customWidth="1"/>
    <col min="3130" max="3130" width="7.5703125" style="481" customWidth="1"/>
    <col min="3131" max="3131" width="7.42578125" style="481" customWidth="1"/>
    <col min="3132" max="3132" width="7.28515625" style="481" customWidth="1"/>
    <col min="3133" max="3133" width="7" style="481" customWidth="1"/>
    <col min="3134" max="3134" width="7.5703125" style="481" customWidth="1"/>
    <col min="3135" max="3135" width="8.28515625" style="481" customWidth="1"/>
    <col min="3136" max="3136" width="7.5703125" style="481" customWidth="1"/>
    <col min="3137" max="3137" width="11.140625" style="481" customWidth="1"/>
    <col min="3138" max="3138" width="6.42578125" style="481" customWidth="1"/>
    <col min="3139" max="3139" width="7.5703125" style="481" customWidth="1"/>
    <col min="3140" max="3140" width="9" style="481" customWidth="1"/>
    <col min="3141" max="3141" width="8.42578125" style="481" bestFit="1" customWidth="1"/>
    <col min="3142" max="3142" width="9.140625" style="481" bestFit="1" customWidth="1"/>
    <col min="3143" max="3143" width="10.85546875" style="481" customWidth="1"/>
    <col min="3144" max="3144" width="6.7109375" style="481" customWidth="1"/>
    <col min="3145" max="3366" width="11.42578125" style="481"/>
    <col min="3367" max="3367" width="4" style="481" customWidth="1"/>
    <col min="3368" max="3368" width="43.7109375" style="481" customWidth="1"/>
    <col min="3369" max="3369" width="10.42578125" style="481" customWidth="1"/>
    <col min="3370" max="3370" width="8.42578125" style="481" customWidth="1"/>
    <col min="3371" max="3371" width="8.28515625" style="481" customWidth="1"/>
    <col min="3372" max="3372" width="10.140625" style="481" customWidth="1"/>
    <col min="3373" max="3373" width="9.5703125" style="481" customWidth="1"/>
    <col min="3374" max="3374" width="9.28515625" style="481" customWidth="1"/>
    <col min="3375" max="3376" width="7.5703125" style="481" customWidth="1"/>
    <col min="3377" max="3377" width="8.140625" style="481" customWidth="1"/>
    <col min="3378" max="3378" width="8.7109375" style="481" customWidth="1"/>
    <col min="3379" max="3379" width="9.140625" style="481" customWidth="1"/>
    <col min="3380" max="3380" width="8.85546875" style="481" customWidth="1"/>
    <col min="3381" max="3381" width="6" style="481" customWidth="1"/>
    <col min="3382" max="3382" width="7.5703125" style="481" customWidth="1"/>
    <col min="3383" max="3383" width="8" style="481" customWidth="1"/>
    <col min="3384" max="3384" width="8.140625" style="481" customWidth="1"/>
    <col min="3385" max="3385" width="7" style="481" customWidth="1"/>
    <col min="3386" max="3386" width="7.5703125" style="481" customWidth="1"/>
    <col min="3387" max="3387" width="7.42578125" style="481" customWidth="1"/>
    <col min="3388" max="3388" width="7.28515625" style="481" customWidth="1"/>
    <col min="3389" max="3389" width="7" style="481" customWidth="1"/>
    <col min="3390" max="3390" width="7.5703125" style="481" customWidth="1"/>
    <col min="3391" max="3391" width="8.28515625" style="481" customWidth="1"/>
    <col min="3392" max="3392" width="7.5703125" style="481" customWidth="1"/>
    <col min="3393" max="3393" width="11.140625" style="481" customWidth="1"/>
    <col min="3394" max="3394" width="6.42578125" style="481" customWidth="1"/>
    <col min="3395" max="3395" width="7.5703125" style="481" customWidth="1"/>
    <col min="3396" max="3396" width="9" style="481" customWidth="1"/>
    <col min="3397" max="3397" width="8.42578125" style="481" bestFit="1" customWidth="1"/>
    <col min="3398" max="3398" width="9.140625" style="481" bestFit="1" customWidth="1"/>
    <col min="3399" max="3399" width="10.85546875" style="481" customWidth="1"/>
    <col min="3400" max="3400" width="6.7109375" style="481" customWidth="1"/>
    <col min="3401" max="3622" width="11.42578125" style="481"/>
    <col min="3623" max="3623" width="4" style="481" customWidth="1"/>
    <col min="3624" max="3624" width="43.7109375" style="481" customWidth="1"/>
    <col min="3625" max="3625" width="10.42578125" style="481" customWidth="1"/>
    <col min="3626" max="3626" width="8.42578125" style="481" customWidth="1"/>
    <col min="3627" max="3627" width="8.28515625" style="481" customWidth="1"/>
    <col min="3628" max="3628" width="10.140625" style="481" customWidth="1"/>
    <col min="3629" max="3629" width="9.5703125" style="481" customWidth="1"/>
    <col min="3630" max="3630" width="9.28515625" style="481" customWidth="1"/>
    <col min="3631" max="3632" width="7.5703125" style="481" customWidth="1"/>
    <col min="3633" max="3633" width="8.140625" style="481" customWidth="1"/>
    <col min="3634" max="3634" width="8.7109375" style="481" customWidth="1"/>
    <col min="3635" max="3635" width="9.140625" style="481" customWidth="1"/>
    <col min="3636" max="3636" width="8.85546875" style="481" customWidth="1"/>
    <col min="3637" max="3637" width="6" style="481" customWidth="1"/>
    <col min="3638" max="3638" width="7.5703125" style="481" customWidth="1"/>
    <col min="3639" max="3639" width="8" style="481" customWidth="1"/>
    <col min="3640" max="3640" width="8.140625" style="481" customWidth="1"/>
    <col min="3641" max="3641" width="7" style="481" customWidth="1"/>
    <col min="3642" max="3642" width="7.5703125" style="481" customWidth="1"/>
    <col min="3643" max="3643" width="7.42578125" style="481" customWidth="1"/>
    <col min="3644" max="3644" width="7.28515625" style="481" customWidth="1"/>
    <col min="3645" max="3645" width="7" style="481" customWidth="1"/>
    <col min="3646" max="3646" width="7.5703125" style="481" customWidth="1"/>
    <col min="3647" max="3647" width="8.28515625" style="481" customWidth="1"/>
    <col min="3648" max="3648" width="7.5703125" style="481" customWidth="1"/>
    <col min="3649" max="3649" width="11.140625" style="481" customWidth="1"/>
    <col min="3650" max="3650" width="6.42578125" style="481" customWidth="1"/>
    <col min="3651" max="3651" width="7.5703125" style="481" customWidth="1"/>
    <col min="3652" max="3652" width="9" style="481" customWidth="1"/>
    <col min="3653" max="3653" width="8.42578125" style="481" bestFit="1" customWidth="1"/>
    <col min="3654" max="3654" width="9.140625" style="481" bestFit="1" customWidth="1"/>
    <col min="3655" max="3655" width="10.85546875" style="481" customWidth="1"/>
    <col min="3656" max="3656" width="6.7109375" style="481" customWidth="1"/>
    <col min="3657" max="3878" width="11.42578125" style="481"/>
    <col min="3879" max="3879" width="4" style="481" customWidth="1"/>
    <col min="3880" max="3880" width="43.7109375" style="481" customWidth="1"/>
    <col min="3881" max="3881" width="10.42578125" style="481" customWidth="1"/>
    <col min="3882" max="3882" width="8.42578125" style="481" customWidth="1"/>
    <col min="3883" max="3883" width="8.28515625" style="481" customWidth="1"/>
    <col min="3884" max="3884" width="10.140625" style="481" customWidth="1"/>
    <col min="3885" max="3885" width="9.5703125" style="481" customWidth="1"/>
    <col min="3886" max="3886" width="9.28515625" style="481" customWidth="1"/>
    <col min="3887" max="3888" width="7.5703125" style="481" customWidth="1"/>
    <col min="3889" max="3889" width="8.140625" style="481" customWidth="1"/>
    <col min="3890" max="3890" width="8.7109375" style="481" customWidth="1"/>
    <col min="3891" max="3891" width="9.140625" style="481" customWidth="1"/>
    <col min="3892" max="3892" width="8.85546875" style="481" customWidth="1"/>
    <col min="3893" max="3893" width="6" style="481" customWidth="1"/>
    <col min="3894" max="3894" width="7.5703125" style="481" customWidth="1"/>
    <col min="3895" max="3895" width="8" style="481" customWidth="1"/>
    <col min="3896" max="3896" width="8.140625" style="481" customWidth="1"/>
    <col min="3897" max="3897" width="7" style="481" customWidth="1"/>
    <col min="3898" max="3898" width="7.5703125" style="481" customWidth="1"/>
    <col min="3899" max="3899" width="7.42578125" style="481" customWidth="1"/>
    <col min="3900" max="3900" width="7.28515625" style="481" customWidth="1"/>
    <col min="3901" max="3901" width="7" style="481" customWidth="1"/>
    <col min="3902" max="3902" width="7.5703125" style="481" customWidth="1"/>
    <col min="3903" max="3903" width="8.28515625" style="481" customWidth="1"/>
    <col min="3904" max="3904" width="7.5703125" style="481" customWidth="1"/>
    <col min="3905" max="3905" width="11.140625" style="481" customWidth="1"/>
    <col min="3906" max="3906" width="6.42578125" style="481" customWidth="1"/>
    <col min="3907" max="3907" width="7.5703125" style="481" customWidth="1"/>
    <col min="3908" max="3908" width="9" style="481" customWidth="1"/>
    <col min="3909" max="3909" width="8.42578125" style="481" bestFit="1" customWidth="1"/>
    <col min="3910" max="3910" width="9.140625" style="481" bestFit="1" customWidth="1"/>
    <col min="3911" max="3911" width="10.85546875" style="481" customWidth="1"/>
    <col min="3912" max="3912" width="6.7109375" style="481" customWidth="1"/>
    <col min="3913" max="4134" width="11.42578125" style="481"/>
    <col min="4135" max="4135" width="4" style="481" customWidth="1"/>
    <col min="4136" max="4136" width="43.7109375" style="481" customWidth="1"/>
    <col min="4137" max="4137" width="10.42578125" style="481" customWidth="1"/>
    <col min="4138" max="4138" width="8.42578125" style="481" customWidth="1"/>
    <col min="4139" max="4139" width="8.28515625" style="481" customWidth="1"/>
    <col min="4140" max="4140" width="10.140625" style="481" customWidth="1"/>
    <col min="4141" max="4141" width="9.5703125" style="481" customWidth="1"/>
    <col min="4142" max="4142" width="9.28515625" style="481" customWidth="1"/>
    <col min="4143" max="4144" width="7.5703125" style="481" customWidth="1"/>
    <col min="4145" max="4145" width="8.140625" style="481" customWidth="1"/>
    <col min="4146" max="4146" width="8.7109375" style="481" customWidth="1"/>
    <col min="4147" max="4147" width="9.140625" style="481" customWidth="1"/>
    <col min="4148" max="4148" width="8.85546875" style="481" customWidth="1"/>
    <col min="4149" max="4149" width="6" style="481" customWidth="1"/>
    <col min="4150" max="4150" width="7.5703125" style="481" customWidth="1"/>
    <col min="4151" max="4151" width="8" style="481" customWidth="1"/>
    <col min="4152" max="4152" width="8.140625" style="481" customWidth="1"/>
    <col min="4153" max="4153" width="7" style="481" customWidth="1"/>
    <col min="4154" max="4154" width="7.5703125" style="481" customWidth="1"/>
    <col min="4155" max="4155" width="7.42578125" style="481" customWidth="1"/>
    <col min="4156" max="4156" width="7.28515625" style="481" customWidth="1"/>
    <col min="4157" max="4157" width="7" style="481" customWidth="1"/>
    <col min="4158" max="4158" width="7.5703125" style="481" customWidth="1"/>
    <col min="4159" max="4159" width="8.28515625" style="481" customWidth="1"/>
    <col min="4160" max="4160" width="7.5703125" style="481" customWidth="1"/>
    <col min="4161" max="4161" width="11.140625" style="481" customWidth="1"/>
    <col min="4162" max="4162" width="6.42578125" style="481" customWidth="1"/>
    <col min="4163" max="4163" width="7.5703125" style="481" customWidth="1"/>
    <col min="4164" max="4164" width="9" style="481" customWidth="1"/>
    <col min="4165" max="4165" width="8.42578125" style="481" bestFit="1" customWidth="1"/>
    <col min="4166" max="4166" width="9.140625" style="481" bestFit="1" customWidth="1"/>
    <col min="4167" max="4167" width="10.85546875" style="481" customWidth="1"/>
    <col min="4168" max="4168" width="6.7109375" style="481" customWidth="1"/>
    <col min="4169" max="4390" width="11.42578125" style="481"/>
    <col min="4391" max="4391" width="4" style="481" customWidth="1"/>
    <col min="4392" max="4392" width="43.7109375" style="481" customWidth="1"/>
    <col min="4393" max="4393" width="10.42578125" style="481" customWidth="1"/>
    <col min="4394" max="4394" width="8.42578125" style="481" customWidth="1"/>
    <col min="4395" max="4395" width="8.28515625" style="481" customWidth="1"/>
    <col min="4396" max="4396" width="10.140625" style="481" customWidth="1"/>
    <col min="4397" max="4397" width="9.5703125" style="481" customWidth="1"/>
    <col min="4398" max="4398" width="9.28515625" style="481" customWidth="1"/>
    <col min="4399" max="4400" width="7.5703125" style="481" customWidth="1"/>
    <col min="4401" max="4401" width="8.140625" style="481" customWidth="1"/>
    <col min="4402" max="4402" width="8.7109375" style="481" customWidth="1"/>
    <col min="4403" max="4403" width="9.140625" style="481" customWidth="1"/>
    <col min="4404" max="4404" width="8.85546875" style="481" customWidth="1"/>
    <col min="4405" max="4405" width="6" style="481" customWidth="1"/>
    <col min="4406" max="4406" width="7.5703125" style="481" customWidth="1"/>
    <col min="4407" max="4407" width="8" style="481" customWidth="1"/>
    <col min="4408" max="4408" width="8.140625" style="481" customWidth="1"/>
    <col min="4409" max="4409" width="7" style="481" customWidth="1"/>
    <col min="4410" max="4410" width="7.5703125" style="481" customWidth="1"/>
    <col min="4411" max="4411" width="7.42578125" style="481" customWidth="1"/>
    <col min="4412" max="4412" width="7.28515625" style="481" customWidth="1"/>
    <col min="4413" max="4413" width="7" style="481" customWidth="1"/>
    <col min="4414" max="4414" width="7.5703125" style="481" customWidth="1"/>
    <col min="4415" max="4415" width="8.28515625" style="481" customWidth="1"/>
    <col min="4416" max="4416" width="7.5703125" style="481" customWidth="1"/>
    <col min="4417" max="4417" width="11.140625" style="481" customWidth="1"/>
    <col min="4418" max="4418" width="6.42578125" style="481" customWidth="1"/>
    <col min="4419" max="4419" width="7.5703125" style="481" customWidth="1"/>
    <col min="4420" max="4420" width="9" style="481" customWidth="1"/>
    <col min="4421" max="4421" width="8.42578125" style="481" bestFit="1" customWidth="1"/>
    <col min="4422" max="4422" width="9.140625" style="481" bestFit="1" customWidth="1"/>
    <col min="4423" max="4423" width="10.85546875" style="481" customWidth="1"/>
    <col min="4424" max="4424" width="6.7109375" style="481" customWidth="1"/>
    <col min="4425" max="4646" width="11.42578125" style="481"/>
    <col min="4647" max="4647" width="4" style="481" customWidth="1"/>
    <col min="4648" max="4648" width="43.7109375" style="481" customWidth="1"/>
    <col min="4649" max="4649" width="10.42578125" style="481" customWidth="1"/>
    <col min="4650" max="4650" width="8.42578125" style="481" customWidth="1"/>
    <col min="4651" max="4651" width="8.28515625" style="481" customWidth="1"/>
    <col min="4652" max="4652" width="10.140625" style="481" customWidth="1"/>
    <col min="4653" max="4653" width="9.5703125" style="481" customWidth="1"/>
    <col min="4654" max="4654" width="9.28515625" style="481" customWidth="1"/>
    <col min="4655" max="4656" width="7.5703125" style="481" customWidth="1"/>
    <col min="4657" max="4657" width="8.140625" style="481" customWidth="1"/>
    <col min="4658" max="4658" width="8.7109375" style="481" customWidth="1"/>
    <col min="4659" max="4659" width="9.140625" style="481" customWidth="1"/>
    <col min="4660" max="4660" width="8.85546875" style="481" customWidth="1"/>
    <col min="4661" max="4661" width="6" style="481" customWidth="1"/>
    <col min="4662" max="4662" width="7.5703125" style="481" customWidth="1"/>
    <col min="4663" max="4663" width="8" style="481" customWidth="1"/>
    <col min="4664" max="4664" width="8.140625" style="481" customWidth="1"/>
    <col min="4665" max="4665" width="7" style="481" customWidth="1"/>
    <col min="4666" max="4666" width="7.5703125" style="481" customWidth="1"/>
    <col min="4667" max="4667" width="7.42578125" style="481" customWidth="1"/>
    <col min="4668" max="4668" width="7.28515625" style="481" customWidth="1"/>
    <col min="4669" max="4669" width="7" style="481" customWidth="1"/>
    <col min="4670" max="4670" width="7.5703125" style="481" customWidth="1"/>
    <col min="4671" max="4671" width="8.28515625" style="481" customWidth="1"/>
    <col min="4672" max="4672" width="7.5703125" style="481" customWidth="1"/>
    <col min="4673" max="4673" width="11.140625" style="481" customWidth="1"/>
    <col min="4674" max="4674" width="6.42578125" style="481" customWidth="1"/>
    <col min="4675" max="4675" width="7.5703125" style="481" customWidth="1"/>
    <col min="4676" max="4676" width="9" style="481" customWidth="1"/>
    <col min="4677" max="4677" width="8.42578125" style="481" bestFit="1" customWidth="1"/>
    <col min="4678" max="4678" width="9.140625" style="481" bestFit="1" customWidth="1"/>
    <col min="4679" max="4679" width="10.85546875" style="481" customWidth="1"/>
    <col min="4680" max="4680" width="6.7109375" style="481" customWidth="1"/>
    <col min="4681" max="4902" width="11.42578125" style="481"/>
    <col min="4903" max="4903" width="4" style="481" customWidth="1"/>
    <col min="4904" max="4904" width="43.7109375" style="481" customWidth="1"/>
    <col min="4905" max="4905" width="10.42578125" style="481" customWidth="1"/>
    <col min="4906" max="4906" width="8.42578125" style="481" customWidth="1"/>
    <col min="4907" max="4907" width="8.28515625" style="481" customWidth="1"/>
    <col min="4908" max="4908" width="10.140625" style="481" customWidth="1"/>
    <col min="4909" max="4909" width="9.5703125" style="481" customWidth="1"/>
    <col min="4910" max="4910" width="9.28515625" style="481" customWidth="1"/>
    <col min="4911" max="4912" width="7.5703125" style="481" customWidth="1"/>
    <col min="4913" max="4913" width="8.140625" style="481" customWidth="1"/>
    <col min="4914" max="4914" width="8.7109375" style="481" customWidth="1"/>
    <col min="4915" max="4915" width="9.140625" style="481" customWidth="1"/>
    <col min="4916" max="4916" width="8.85546875" style="481" customWidth="1"/>
    <col min="4917" max="4917" width="6" style="481" customWidth="1"/>
    <col min="4918" max="4918" width="7.5703125" style="481" customWidth="1"/>
    <col min="4919" max="4919" width="8" style="481" customWidth="1"/>
    <col min="4920" max="4920" width="8.140625" style="481" customWidth="1"/>
    <col min="4921" max="4921" width="7" style="481" customWidth="1"/>
    <col min="4922" max="4922" width="7.5703125" style="481" customWidth="1"/>
    <col min="4923" max="4923" width="7.42578125" style="481" customWidth="1"/>
    <col min="4924" max="4924" width="7.28515625" style="481" customWidth="1"/>
    <col min="4925" max="4925" width="7" style="481" customWidth="1"/>
    <col min="4926" max="4926" width="7.5703125" style="481" customWidth="1"/>
    <col min="4927" max="4927" width="8.28515625" style="481" customWidth="1"/>
    <col min="4928" max="4928" width="7.5703125" style="481" customWidth="1"/>
    <col min="4929" max="4929" width="11.140625" style="481" customWidth="1"/>
    <col min="4930" max="4930" width="6.42578125" style="481" customWidth="1"/>
    <col min="4931" max="4931" width="7.5703125" style="481" customWidth="1"/>
    <col min="4932" max="4932" width="9" style="481" customWidth="1"/>
    <col min="4933" max="4933" width="8.42578125" style="481" bestFit="1" customWidth="1"/>
    <col min="4934" max="4934" width="9.140625" style="481" bestFit="1" customWidth="1"/>
    <col min="4935" max="4935" width="10.85546875" style="481" customWidth="1"/>
    <col min="4936" max="4936" width="6.7109375" style="481" customWidth="1"/>
    <col min="4937" max="5158" width="11.42578125" style="481"/>
    <col min="5159" max="5159" width="4" style="481" customWidth="1"/>
    <col min="5160" max="5160" width="43.7109375" style="481" customWidth="1"/>
    <col min="5161" max="5161" width="10.42578125" style="481" customWidth="1"/>
    <col min="5162" max="5162" width="8.42578125" style="481" customWidth="1"/>
    <col min="5163" max="5163" width="8.28515625" style="481" customWidth="1"/>
    <col min="5164" max="5164" width="10.140625" style="481" customWidth="1"/>
    <col min="5165" max="5165" width="9.5703125" style="481" customWidth="1"/>
    <col min="5166" max="5166" width="9.28515625" style="481" customWidth="1"/>
    <col min="5167" max="5168" width="7.5703125" style="481" customWidth="1"/>
    <col min="5169" max="5169" width="8.140625" style="481" customWidth="1"/>
    <col min="5170" max="5170" width="8.7109375" style="481" customWidth="1"/>
    <col min="5171" max="5171" width="9.140625" style="481" customWidth="1"/>
    <col min="5172" max="5172" width="8.85546875" style="481" customWidth="1"/>
    <col min="5173" max="5173" width="6" style="481" customWidth="1"/>
    <col min="5174" max="5174" width="7.5703125" style="481" customWidth="1"/>
    <col min="5175" max="5175" width="8" style="481" customWidth="1"/>
    <col min="5176" max="5176" width="8.140625" style="481" customWidth="1"/>
    <col min="5177" max="5177" width="7" style="481" customWidth="1"/>
    <col min="5178" max="5178" width="7.5703125" style="481" customWidth="1"/>
    <col min="5179" max="5179" width="7.42578125" style="481" customWidth="1"/>
    <col min="5180" max="5180" width="7.28515625" style="481" customWidth="1"/>
    <col min="5181" max="5181" width="7" style="481" customWidth="1"/>
    <col min="5182" max="5182" width="7.5703125" style="481" customWidth="1"/>
    <col min="5183" max="5183" width="8.28515625" style="481" customWidth="1"/>
    <col min="5184" max="5184" width="7.5703125" style="481" customWidth="1"/>
    <col min="5185" max="5185" width="11.140625" style="481" customWidth="1"/>
    <col min="5186" max="5186" width="6.42578125" style="481" customWidth="1"/>
    <col min="5187" max="5187" width="7.5703125" style="481" customWidth="1"/>
    <col min="5188" max="5188" width="9" style="481" customWidth="1"/>
    <col min="5189" max="5189" width="8.42578125" style="481" bestFit="1" customWidth="1"/>
    <col min="5190" max="5190" width="9.140625" style="481" bestFit="1" customWidth="1"/>
    <col min="5191" max="5191" width="10.85546875" style="481" customWidth="1"/>
    <col min="5192" max="5192" width="6.7109375" style="481" customWidth="1"/>
    <col min="5193" max="5414" width="11.42578125" style="481"/>
    <col min="5415" max="5415" width="4" style="481" customWidth="1"/>
    <col min="5416" max="5416" width="43.7109375" style="481" customWidth="1"/>
    <col min="5417" max="5417" width="10.42578125" style="481" customWidth="1"/>
    <col min="5418" max="5418" width="8.42578125" style="481" customWidth="1"/>
    <col min="5419" max="5419" width="8.28515625" style="481" customWidth="1"/>
    <col min="5420" max="5420" width="10.140625" style="481" customWidth="1"/>
    <col min="5421" max="5421" width="9.5703125" style="481" customWidth="1"/>
    <col min="5422" max="5422" width="9.28515625" style="481" customWidth="1"/>
    <col min="5423" max="5424" width="7.5703125" style="481" customWidth="1"/>
    <col min="5425" max="5425" width="8.140625" style="481" customWidth="1"/>
    <col min="5426" max="5426" width="8.7109375" style="481" customWidth="1"/>
    <col min="5427" max="5427" width="9.140625" style="481" customWidth="1"/>
    <col min="5428" max="5428" width="8.85546875" style="481" customWidth="1"/>
    <col min="5429" max="5429" width="6" style="481" customWidth="1"/>
    <col min="5430" max="5430" width="7.5703125" style="481" customWidth="1"/>
    <col min="5431" max="5431" width="8" style="481" customWidth="1"/>
    <col min="5432" max="5432" width="8.140625" style="481" customWidth="1"/>
    <col min="5433" max="5433" width="7" style="481" customWidth="1"/>
    <col min="5434" max="5434" width="7.5703125" style="481" customWidth="1"/>
    <col min="5435" max="5435" width="7.42578125" style="481" customWidth="1"/>
    <col min="5436" max="5436" width="7.28515625" style="481" customWidth="1"/>
    <col min="5437" max="5437" width="7" style="481" customWidth="1"/>
    <col min="5438" max="5438" width="7.5703125" style="481" customWidth="1"/>
    <col min="5439" max="5439" width="8.28515625" style="481" customWidth="1"/>
    <col min="5440" max="5440" width="7.5703125" style="481" customWidth="1"/>
    <col min="5441" max="5441" width="11.140625" style="481" customWidth="1"/>
    <col min="5442" max="5442" width="6.42578125" style="481" customWidth="1"/>
    <col min="5443" max="5443" width="7.5703125" style="481" customWidth="1"/>
    <col min="5444" max="5444" width="9" style="481" customWidth="1"/>
    <col min="5445" max="5445" width="8.42578125" style="481" bestFit="1" customWidth="1"/>
    <col min="5446" max="5446" width="9.140625" style="481" bestFit="1" customWidth="1"/>
    <col min="5447" max="5447" width="10.85546875" style="481" customWidth="1"/>
    <col min="5448" max="5448" width="6.7109375" style="481" customWidth="1"/>
    <col min="5449" max="5670" width="11.42578125" style="481"/>
    <col min="5671" max="5671" width="4" style="481" customWidth="1"/>
    <col min="5672" max="5672" width="43.7109375" style="481" customWidth="1"/>
    <col min="5673" max="5673" width="10.42578125" style="481" customWidth="1"/>
    <col min="5674" max="5674" width="8.42578125" style="481" customWidth="1"/>
    <col min="5675" max="5675" width="8.28515625" style="481" customWidth="1"/>
    <col min="5676" max="5676" width="10.140625" style="481" customWidth="1"/>
    <col min="5677" max="5677" width="9.5703125" style="481" customWidth="1"/>
    <col min="5678" max="5678" width="9.28515625" style="481" customWidth="1"/>
    <col min="5679" max="5680" width="7.5703125" style="481" customWidth="1"/>
    <col min="5681" max="5681" width="8.140625" style="481" customWidth="1"/>
    <col min="5682" max="5682" width="8.7109375" style="481" customWidth="1"/>
    <col min="5683" max="5683" width="9.140625" style="481" customWidth="1"/>
    <col min="5684" max="5684" width="8.85546875" style="481" customWidth="1"/>
    <col min="5685" max="5685" width="6" style="481" customWidth="1"/>
    <col min="5686" max="5686" width="7.5703125" style="481" customWidth="1"/>
    <col min="5687" max="5687" width="8" style="481" customWidth="1"/>
    <col min="5688" max="5688" width="8.140625" style="481" customWidth="1"/>
    <col min="5689" max="5689" width="7" style="481" customWidth="1"/>
    <col min="5690" max="5690" width="7.5703125" style="481" customWidth="1"/>
    <col min="5691" max="5691" width="7.42578125" style="481" customWidth="1"/>
    <col min="5692" max="5692" width="7.28515625" style="481" customWidth="1"/>
    <col min="5693" max="5693" width="7" style="481" customWidth="1"/>
    <col min="5694" max="5694" width="7.5703125" style="481" customWidth="1"/>
    <col min="5695" max="5695" width="8.28515625" style="481" customWidth="1"/>
    <col min="5696" max="5696" width="7.5703125" style="481" customWidth="1"/>
    <col min="5697" max="5697" width="11.140625" style="481" customWidth="1"/>
    <col min="5698" max="5698" width="6.42578125" style="481" customWidth="1"/>
    <col min="5699" max="5699" width="7.5703125" style="481" customWidth="1"/>
    <col min="5700" max="5700" width="9" style="481" customWidth="1"/>
    <col min="5701" max="5701" width="8.42578125" style="481" bestFit="1" customWidth="1"/>
    <col min="5702" max="5702" width="9.140625" style="481" bestFit="1" customWidth="1"/>
    <col min="5703" max="5703" width="10.85546875" style="481" customWidth="1"/>
    <col min="5704" max="5704" width="6.7109375" style="481" customWidth="1"/>
    <col min="5705" max="5926" width="11.42578125" style="481"/>
    <col min="5927" max="5927" width="4" style="481" customWidth="1"/>
    <col min="5928" max="5928" width="43.7109375" style="481" customWidth="1"/>
    <col min="5929" max="5929" width="10.42578125" style="481" customWidth="1"/>
    <col min="5930" max="5930" width="8.42578125" style="481" customWidth="1"/>
    <col min="5931" max="5931" width="8.28515625" style="481" customWidth="1"/>
    <col min="5932" max="5932" width="10.140625" style="481" customWidth="1"/>
    <col min="5933" max="5933" width="9.5703125" style="481" customWidth="1"/>
    <col min="5934" max="5934" width="9.28515625" style="481" customWidth="1"/>
    <col min="5935" max="5936" width="7.5703125" style="481" customWidth="1"/>
    <col min="5937" max="5937" width="8.140625" style="481" customWidth="1"/>
    <col min="5938" max="5938" width="8.7109375" style="481" customWidth="1"/>
    <col min="5939" max="5939" width="9.140625" style="481" customWidth="1"/>
    <col min="5940" max="5940" width="8.85546875" style="481" customWidth="1"/>
    <col min="5941" max="5941" width="6" style="481" customWidth="1"/>
    <col min="5942" max="5942" width="7.5703125" style="481" customWidth="1"/>
    <col min="5943" max="5943" width="8" style="481" customWidth="1"/>
    <col min="5944" max="5944" width="8.140625" style="481" customWidth="1"/>
    <col min="5945" max="5945" width="7" style="481" customWidth="1"/>
    <col min="5946" max="5946" width="7.5703125" style="481" customWidth="1"/>
    <col min="5947" max="5947" width="7.42578125" style="481" customWidth="1"/>
    <col min="5948" max="5948" width="7.28515625" style="481" customWidth="1"/>
    <col min="5949" max="5949" width="7" style="481" customWidth="1"/>
    <col min="5950" max="5950" width="7.5703125" style="481" customWidth="1"/>
    <col min="5951" max="5951" width="8.28515625" style="481" customWidth="1"/>
    <col min="5952" max="5952" width="7.5703125" style="481" customWidth="1"/>
    <col min="5953" max="5953" width="11.140625" style="481" customWidth="1"/>
    <col min="5954" max="5954" width="6.42578125" style="481" customWidth="1"/>
    <col min="5955" max="5955" width="7.5703125" style="481" customWidth="1"/>
    <col min="5956" max="5956" width="9" style="481" customWidth="1"/>
    <col min="5957" max="5957" width="8.42578125" style="481" bestFit="1" customWidth="1"/>
    <col min="5958" max="5958" width="9.140625" style="481" bestFit="1" customWidth="1"/>
    <col min="5959" max="5959" width="10.85546875" style="481" customWidth="1"/>
    <col min="5960" max="5960" width="6.7109375" style="481" customWidth="1"/>
    <col min="5961" max="6182" width="11.42578125" style="481"/>
    <col min="6183" max="6183" width="4" style="481" customWidth="1"/>
    <col min="6184" max="6184" width="43.7109375" style="481" customWidth="1"/>
    <col min="6185" max="6185" width="10.42578125" style="481" customWidth="1"/>
    <col min="6186" max="6186" width="8.42578125" style="481" customWidth="1"/>
    <col min="6187" max="6187" width="8.28515625" style="481" customWidth="1"/>
    <col min="6188" max="6188" width="10.140625" style="481" customWidth="1"/>
    <col min="6189" max="6189" width="9.5703125" style="481" customWidth="1"/>
    <col min="6190" max="6190" width="9.28515625" style="481" customWidth="1"/>
    <col min="6191" max="6192" width="7.5703125" style="481" customWidth="1"/>
    <col min="6193" max="6193" width="8.140625" style="481" customWidth="1"/>
    <col min="6194" max="6194" width="8.7109375" style="481" customWidth="1"/>
    <col min="6195" max="6195" width="9.140625" style="481" customWidth="1"/>
    <col min="6196" max="6196" width="8.85546875" style="481" customWidth="1"/>
    <col min="6197" max="6197" width="6" style="481" customWidth="1"/>
    <col min="6198" max="6198" width="7.5703125" style="481" customWidth="1"/>
    <col min="6199" max="6199" width="8" style="481" customWidth="1"/>
    <col min="6200" max="6200" width="8.140625" style="481" customWidth="1"/>
    <col min="6201" max="6201" width="7" style="481" customWidth="1"/>
    <col min="6202" max="6202" width="7.5703125" style="481" customWidth="1"/>
    <col min="6203" max="6203" width="7.42578125" style="481" customWidth="1"/>
    <col min="6204" max="6204" width="7.28515625" style="481" customWidth="1"/>
    <col min="6205" max="6205" width="7" style="481" customWidth="1"/>
    <col min="6206" max="6206" width="7.5703125" style="481" customWidth="1"/>
    <col min="6207" max="6207" width="8.28515625" style="481" customWidth="1"/>
    <col min="6208" max="6208" width="7.5703125" style="481" customWidth="1"/>
    <col min="6209" max="6209" width="11.140625" style="481" customWidth="1"/>
    <col min="6210" max="6210" width="6.42578125" style="481" customWidth="1"/>
    <col min="6211" max="6211" width="7.5703125" style="481" customWidth="1"/>
    <col min="6212" max="6212" width="9" style="481" customWidth="1"/>
    <col min="6213" max="6213" width="8.42578125" style="481" bestFit="1" customWidth="1"/>
    <col min="6214" max="6214" width="9.140625" style="481" bestFit="1" customWidth="1"/>
    <col min="6215" max="6215" width="10.85546875" style="481" customWidth="1"/>
    <col min="6216" max="6216" width="6.7109375" style="481" customWidth="1"/>
    <col min="6217" max="6438" width="11.42578125" style="481"/>
    <col min="6439" max="6439" width="4" style="481" customWidth="1"/>
    <col min="6440" max="6440" width="43.7109375" style="481" customWidth="1"/>
    <col min="6441" max="6441" width="10.42578125" style="481" customWidth="1"/>
    <col min="6442" max="6442" width="8.42578125" style="481" customWidth="1"/>
    <col min="6443" max="6443" width="8.28515625" style="481" customWidth="1"/>
    <col min="6444" max="6444" width="10.140625" style="481" customWidth="1"/>
    <col min="6445" max="6445" width="9.5703125" style="481" customWidth="1"/>
    <col min="6446" max="6446" width="9.28515625" style="481" customWidth="1"/>
    <col min="6447" max="6448" width="7.5703125" style="481" customWidth="1"/>
    <col min="6449" max="6449" width="8.140625" style="481" customWidth="1"/>
    <col min="6450" max="6450" width="8.7109375" style="481" customWidth="1"/>
    <col min="6451" max="6451" width="9.140625" style="481" customWidth="1"/>
    <col min="6452" max="6452" width="8.85546875" style="481" customWidth="1"/>
    <col min="6453" max="6453" width="6" style="481" customWidth="1"/>
    <col min="6454" max="6454" width="7.5703125" style="481" customWidth="1"/>
    <col min="6455" max="6455" width="8" style="481" customWidth="1"/>
    <col min="6456" max="6456" width="8.140625" style="481" customWidth="1"/>
    <col min="6457" max="6457" width="7" style="481" customWidth="1"/>
    <col min="6458" max="6458" width="7.5703125" style="481" customWidth="1"/>
    <col min="6459" max="6459" width="7.42578125" style="481" customWidth="1"/>
    <col min="6460" max="6460" width="7.28515625" style="481" customWidth="1"/>
    <col min="6461" max="6461" width="7" style="481" customWidth="1"/>
    <col min="6462" max="6462" width="7.5703125" style="481" customWidth="1"/>
    <col min="6463" max="6463" width="8.28515625" style="481" customWidth="1"/>
    <col min="6464" max="6464" width="7.5703125" style="481" customWidth="1"/>
    <col min="6465" max="6465" width="11.140625" style="481" customWidth="1"/>
    <col min="6466" max="6466" width="6.42578125" style="481" customWidth="1"/>
    <col min="6467" max="6467" width="7.5703125" style="481" customWidth="1"/>
    <col min="6468" max="6468" width="9" style="481" customWidth="1"/>
    <col min="6469" max="6469" width="8.42578125" style="481" bestFit="1" customWidth="1"/>
    <col min="6470" max="6470" width="9.140625" style="481" bestFit="1" customWidth="1"/>
    <col min="6471" max="6471" width="10.85546875" style="481" customWidth="1"/>
    <col min="6472" max="6472" width="6.7109375" style="481" customWidth="1"/>
    <col min="6473" max="6694" width="11.42578125" style="481"/>
    <col min="6695" max="6695" width="4" style="481" customWidth="1"/>
    <col min="6696" max="6696" width="43.7109375" style="481" customWidth="1"/>
    <col min="6697" max="6697" width="10.42578125" style="481" customWidth="1"/>
    <col min="6698" max="6698" width="8.42578125" style="481" customWidth="1"/>
    <col min="6699" max="6699" width="8.28515625" style="481" customWidth="1"/>
    <col min="6700" max="6700" width="10.140625" style="481" customWidth="1"/>
    <col min="6701" max="6701" width="9.5703125" style="481" customWidth="1"/>
    <col min="6702" max="6702" width="9.28515625" style="481" customWidth="1"/>
    <col min="6703" max="6704" width="7.5703125" style="481" customWidth="1"/>
    <col min="6705" max="6705" width="8.140625" style="481" customWidth="1"/>
    <col min="6706" max="6706" width="8.7109375" style="481" customWidth="1"/>
    <col min="6707" max="6707" width="9.140625" style="481" customWidth="1"/>
    <col min="6708" max="6708" width="8.85546875" style="481" customWidth="1"/>
    <col min="6709" max="6709" width="6" style="481" customWidth="1"/>
    <col min="6710" max="6710" width="7.5703125" style="481" customWidth="1"/>
    <col min="6711" max="6711" width="8" style="481" customWidth="1"/>
    <col min="6712" max="6712" width="8.140625" style="481" customWidth="1"/>
    <col min="6713" max="6713" width="7" style="481" customWidth="1"/>
    <col min="6714" max="6714" width="7.5703125" style="481" customWidth="1"/>
    <col min="6715" max="6715" width="7.42578125" style="481" customWidth="1"/>
    <col min="6716" max="6716" width="7.28515625" style="481" customWidth="1"/>
    <col min="6717" max="6717" width="7" style="481" customWidth="1"/>
    <col min="6718" max="6718" width="7.5703125" style="481" customWidth="1"/>
    <col min="6719" max="6719" width="8.28515625" style="481" customWidth="1"/>
    <col min="6720" max="6720" width="7.5703125" style="481" customWidth="1"/>
    <col min="6721" max="6721" width="11.140625" style="481" customWidth="1"/>
    <col min="6722" max="6722" width="6.42578125" style="481" customWidth="1"/>
    <col min="6723" max="6723" width="7.5703125" style="481" customWidth="1"/>
    <col min="6724" max="6724" width="9" style="481" customWidth="1"/>
    <col min="6725" max="6725" width="8.42578125" style="481" bestFit="1" customWidth="1"/>
    <col min="6726" max="6726" width="9.140625" style="481" bestFit="1" customWidth="1"/>
    <col min="6727" max="6727" width="10.85546875" style="481" customWidth="1"/>
    <col min="6728" max="6728" width="6.7109375" style="481" customWidth="1"/>
    <col min="6729" max="6950" width="11.42578125" style="481"/>
    <col min="6951" max="6951" width="4" style="481" customWidth="1"/>
    <col min="6952" max="6952" width="43.7109375" style="481" customWidth="1"/>
    <col min="6953" max="6953" width="10.42578125" style="481" customWidth="1"/>
    <col min="6954" max="6954" width="8.42578125" style="481" customWidth="1"/>
    <col min="6955" max="6955" width="8.28515625" style="481" customWidth="1"/>
    <col min="6956" max="6956" width="10.140625" style="481" customWidth="1"/>
    <col min="6957" max="6957" width="9.5703125" style="481" customWidth="1"/>
    <col min="6958" max="6958" width="9.28515625" style="481" customWidth="1"/>
    <col min="6959" max="6960" width="7.5703125" style="481" customWidth="1"/>
    <col min="6961" max="6961" width="8.140625" style="481" customWidth="1"/>
    <col min="6962" max="6962" width="8.7109375" style="481" customWidth="1"/>
    <col min="6963" max="6963" width="9.140625" style="481" customWidth="1"/>
    <col min="6964" max="6964" width="8.85546875" style="481" customWidth="1"/>
    <col min="6965" max="6965" width="6" style="481" customWidth="1"/>
    <col min="6966" max="6966" width="7.5703125" style="481" customWidth="1"/>
    <col min="6967" max="6967" width="8" style="481" customWidth="1"/>
    <col min="6968" max="6968" width="8.140625" style="481" customWidth="1"/>
    <col min="6969" max="6969" width="7" style="481" customWidth="1"/>
    <col min="6970" max="6970" width="7.5703125" style="481" customWidth="1"/>
    <col min="6971" max="6971" width="7.42578125" style="481" customWidth="1"/>
    <col min="6972" max="6972" width="7.28515625" style="481" customWidth="1"/>
    <col min="6973" max="6973" width="7" style="481" customWidth="1"/>
    <col min="6974" max="6974" width="7.5703125" style="481" customWidth="1"/>
    <col min="6975" max="6975" width="8.28515625" style="481" customWidth="1"/>
    <col min="6976" max="6976" width="7.5703125" style="481" customWidth="1"/>
    <col min="6977" max="6977" width="11.140625" style="481" customWidth="1"/>
    <col min="6978" max="6978" width="6.42578125" style="481" customWidth="1"/>
    <col min="6979" max="6979" width="7.5703125" style="481" customWidth="1"/>
    <col min="6980" max="6980" width="9" style="481" customWidth="1"/>
    <col min="6981" max="6981" width="8.42578125" style="481" bestFit="1" customWidth="1"/>
    <col min="6982" max="6982" width="9.140625" style="481" bestFit="1" customWidth="1"/>
    <col min="6983" max="6983" width="10.85546875" style="481" customWidth="1"/>
    <col min="6984" max="6984" width="6.7109375" style="481" customWidth="1"/>
    <col min="6985" max="7206" width="11.42578125" style="481"/>
    <col min="7207" max="7207" width="4" style="481" customWidth="1"/>
    <col min="7208" max="7208" width="43.7109375" style="481" customWidth="1"/>
    <col min="7209" max="7209" width="10.42578125" style="481" customWidth="1"/>
    <col min="7210" max="7210" width="8.42578125" style="481" customWidth="1"/>
    <col min="7211" max="7211" width="8.28515625" style="481" customWidth="1"/>
    <col min="7212" max="7212" width="10.140625" style="481" customWidth="1"/>
    <col min="7213" max="7213" width="9.5703125" style="481" customWidth="1"/>
    <col min="7214" max="7214" width="9.28515625" style="481" customWidth="1"/>
    <col min="7215" max="7216" width="7.5703125" style="481" customWidth="1"/>
    <col min="7217" max="7217" width="8.140625" style="481" customWidth="1"/>
    <col min="7218" max="7218" width="8.7109375" style="481" customWidth="1"/>
    <col min="7219" max="7219" width="9.140625" style="481" customWidth="1"/>
    <col min="7220" max="7220" width="8.85546875" style="481" customWidth="1"/>
    <col min="7221" max="7221" width="6" style="481" customWidth="1"/>
    <col min="7222" max="7222" width="7.5703125" style="481" customWidth="1"/>
    <col min="7223" max="7223" width="8" style="481" customWidth="1"/>
    <col min="7224" max="7224" width="8.140625" style="481" customWidth="1"/>
    <col min="7225" max="7225" width="7" style="481" customWidth="1"/>
    <col min="7226" max="7226" width="7.5703125" style="481" customWidth="1"/>
    <col min="7227" max="7227" width="7.42578125" style="481" customWidth="1"/>
    <col min="7228" max="7228" width="7.28515625" style="481" customWidth="1"/>
    <col min="7229" max="7229" width="7" style="481" customWidth="1"/>
    <col min="7230" max="7230" width="7.5703125" style="481" customWidth="1"/>
    <col min="7231" max="7231" width="8.28515625" style="481" customWidth="1"/>
    <col min="7232" max="7232" width="7.5703125" style="481" customWidth="1"/>
    <col min="7233" max="7233" width="11.140625" style="481" customWidth="1"/>
    <col min="7234" max="7234" width="6.42578125" style="481" customWidth="1"/>
    <col min="7235" max="7235" width="7.5703125" style="481" customWidth="1"/>
    <col min="7236" max="7236" width="9" style="481" customWidth="1"/>
    <col min="7237" max="7237" width="8.42578125" style="481" bestFit="1" customWidth="1"/>
    <col min="7238" max="7238" width="9.140625" style="481" bestFit="1" customWidth="1"/>
    <col min="7239" max="7239" width="10.85546875" style="481" customWidth="1"/>
    <col min="7240" max="7240" width="6.7109375" style="481" customWidth="1"/>
    <col min="7241" max="7462" width="11.42578125" style="481"/>
    <col min="7463" max="7463" width="4" style="481" customWidth="1"/>
    <col min="7464" max="7464" width="43.7109375" style="481" customWidth="1"/>
    <col min="7465" max="7465" width="10.42578125" style="481" customWidth="1"/>
    <col min="7466" max="7466" width="8.42578125" style="481" customWidth="1"/>
    <col min="7467" max="7467" width="8.28515625" style="481" customWidth="1"/>
    <col min="7468" max="7468" width="10.140625" style="481" customWidth="1"/>
    <col min="7469" max="7469" width="9.5703125" style="481" customWidth="1"/>
    <col min="7470" max="7470" width="9.28515625" style="481" customWidth="1"/>
    <col min="7471" max="7472" width="7.5703125" style="481" customWidth="1"/>
    <col min="7473" max="7473" width="8.140625" style="481" customWidth="1"/>
    <col min="7474" max="7474" width="8.7109375" style="481" customWidth="1"/>
    <col min="7475" max="7475" width="9.140625" style="481" customWidth="1"/>
    <col min="7476" max="7476" width="8.85546875" style="481" customWidth="1"/>
    <col min="7477" max="7477" width="6" style="481" customWidth="1"/>
    <col min="7478" max="7478" width="7.5703125" style="481" customWidth="1"/>
    <col min="7479" max="7479" width="8" style="481" customWidth="1"/>
    <col min="7480" max="7480" width="8.140625" style="481" customWidth="1"/>
    <col min="7481" max="7481" width="7" style="481" customWidth="1"/>
    <col min="7482" max="7482" width="7.5703125" style="481" customWidth="1"/>
    <col min="7483" max="7483" width="7.42578125" style="481" customWidth="1"/>
    <col min="7484" max="7484" width="7.28515625" style="481" customWidth="1"/>
    <col min="7485" max="7485" width="7" style="481" customWidth="1"/>
    <col min="7486" max="7486" width="7.5703125" style="481" customWidth="1"/>
    <col min="7487" max="7487" width="8.28515625" style="481" customWidth="1"/>
    <col min="7488" max="7488" width="7.5703125" style="481" customWidth="1"/>
    <col min="7489" max="7489" width="11.140625" style="481" customWidth="1"/>
    <col min="7490" max="7490" width="6.42578125" style="481" customWidth="1"/>
    <col min="7491" max="7491" width="7.5703125" style="481" customWidth="1"/>
    <col min="7492" max="7492" width="9" style="481" customWidth="1"/>
    <col min="7493" max="7493" width="8.42578125" style="481" bestFit="1" customWidth="1"/>
    <col min="7494" max="7494" width="9.140625" style="481" bestFit="1" customWidth="1"/>
    <col min="7495" max="7495" width="10.85546875" style="481" customWidth="1"/>
    <col min="7496" max="7496" width="6.7109375" style="481" customWidth="1"/>
    <col min="7497" max="7718" width="11.42578125" style="481"/>
    <col min="7719" max="7719" width="4" style="481" customWidth="1"/>
    <col min="7720" max="7720" width="43.7109375" style="481" customWidth="1"/>
    <col min="7721" max="7721" width="10.42578125" style="481" customWidth="1"/>
    <col min="7722" max="7722" width="8.42578125" style="481" customWidth="1"/>
    <col min="7723" max="7723" width="8.28515625" style="481" customWidth="1"/>
    <col min="7724" max="7724" width="10.140625" style="481" customWidth="1"/>
    <col min="7725" max="7725" width="9.5703125" style="481" customWidth="1"/>
    <col min="7726" max="7726" width="9.28515625" style="481" customWidth="1"/>
    <col min="7727" max="7728" width="7.5703125" style="481" customWidth="1"/>
    <col min="7729" max="7729" width="8.140625" style="481" customWidth="1"/>
    <col min="7730" max="7730" width="8.7109375" style="481" customWidth="1"/>
    <col min="7731" max="7731" width="9.140625" style="481" customWidth="1"/>
    <col min="7732" max="7732" width="8.85546875" style="481" customWidth="1"/>
    <col min="7733" max="7733" width="6" style="481" customWidth="1"/>
    <col min="7734" max="7734" width="7.5703125" style="481" customWidth="1"/>
    <col min="7735" max="7735" width="8" style="481" customWidth="1"/>
    <col min="7736" max="7736" width="8.140625" style="481" customWidth="1"/>
    <col min="7737" max="7737" width="7" style="481" customWidth="1"/>
    <col min="7738" max="7738" width="7.5703125" style="481" customWidth="1"/>
    <col min="7739" max="7739" width="7.42578125" style="481" customWidth="1"/>
    <col min="7740" max="7740" width="7.28515625" style="481" customWidth="1"/>
    <col min="7741" max="7741" width="7" style="481" customWidth="1"/>
    <col min="7742" max="7742" width="7.5703125" style="481" customWidth="1"/>
    <col min="7743" max="7743" width="8.28515625" style="481" customWidth="1"/>
    <col min="7744" max="7744" width="7.5703125" style="481" customWidth="1"/>
    <col min="7745" max="7745" width="11.140625" style="481" customWidth="1"/>
    <col min="7746" max="7746" width="6.42578125" style="481" customWidth="1"/>
    <col min="7747" max="7747" width="7.5703125" style="481" customWidth="1"/>
    <col min="7748" max="7748" width="9" style="481" customWidth="1"/>
    <col min="7749" max="7749" width="8.42578125" style="481" bestFit="1" customWidth="1"/>
    <col min="7750" max="7750" width="9.140625" style="481" bestFit="1" customWidth="1"/>
    <col min="7751" max="7751" width="10.85546875" style="481" customWidth="1"/>
    <col min="7752" max="7752" width="6.7109375" style="481" customWidth="1"/>
    <col min="7753" max="7974" width="11.42578125" style="481"/>
    <col min="7975" max="7975" width="4" style="481" customWidth="1"/>
    <col min="7976" max="7976" width="43.7109375" style="481" customWidth="1"/>
    <col min="7977" max="7977" width="10.42578125" style="481" customWidth="1"/>
    <col min="7978" max="7978" width="8.42578125" style="481" customWidth="1"/>
    <col min="7979" max="7979" width="8.28515625" style="481" customWidth="1"/>
    <col min="7980" max="7980" width="10.140625" style="481" customWidth="1"/>
    <col min="7981" max="7981" width="9.5703125" style="481" customWidth="1"/>
    <col min="7982" max="7982" width="9.28515625" style="481" customWidth="1"/>
    <col min="7983" max="7984" width="7.5703125" style="481" customWidth="1"/>
    <col min="7985" max="7985" width="8.140625" style="481" customWidth="1"/>
    <col min="7986" max="7986" width="8.7109375" style="481" customWidth="1"/>
    <col min="7987" max="7987" width="9.140625" style="481" customWidth="1"/>
    <col min="7988" max="7988" width="8.85546875" style="481" customWidth="1"/>
    <col min="7989" max="7989" width="6" style="481" customWidth="1"/>
    <col min="7990" max="7990" width="7.5703125" style="481" customWidth="1"/>
    <col min="7991" max="7991" width="8" style="481" customWidth="1"/>
    <col min="7992" max="7992" width="8.140625" style="481" customWidth="1"/>
    <col min="7993" max="7993" width="7" style="481" customWidth="1"/>
    <col min="7994" max="7994" width="7.5703125" style="481" customWidth="1"/>
    <col min="7995" max="7995" width="7.42578125" style="481" customWidth="1"/>
    <col min="7996" max="7996" width="7.28515625" style="481" customWidth="1"/>
    <col min="7997" max="7997" width="7" style="481" customWidth="1"/>
    <col min="7998" max="7998" width="7.5703125" style="481" customWidth="1"/>
    <col min="7999" max="7999" width="8.28515625" style="481" customWidth="1"/>
    <col min="8000" max="8000" width="7.5703125" style="481" customWidth="1"/>
    <col min="8001" max="8001" width="11.140625" style="481" customWidth="1"/>
    <col min="8002" max="8002" width="6.42578125" style="481" customWidth="1"/>
    <col min="8003" max="8003" width="7.5703125" style="481" customWidth="1"/>
    <col min="8004" max="8004" width="9" style="481" customWidth="1"/>
    <col min="8005" max="8005" width="8.42578125" style="481" bestFit="1" customWidth="1"/>
    <col min="8006" max="8006" width="9.140625" style="481" bestFit="1" customWidth="1"/>
    <col min="8007" max="8007" width="10.85546875" style="481" customWidth="1"/>
    <col min="8008" max="8008" width="6.7109375" style="481" customWidth="1"/>
    <col min="8009" max="8230" width="11.42578125" style="481"/>
    <col min="8231" max="8231" width="4" style="481" customWidth="1"/>
    <col min="8232" max="8232" width="43.7109375" style="481" customWidth="1"/>
    <col min="8233" max="8233" width="10.42578125" style="481" customWidth="1"/>
    <col min="8234" max="8234" width="8.42578125" style="481" customWidth="1"/>
    <col min="8235" max="8235" width="8.28515625" style="481" customWidth="1"/>
    <col min="8236" max="8236" width="10.140625" style="481" customWidth="1"/>
    <col min="8237" max="8237" width="9.5703125" style="481" customWidth="1"/>
    <col min="8238" max="8238" width="9.28515625" style="481" customWidth="1"/>
    <col min="8239" max="8240" width="7.5703125" style="481" customWidth="1"/>
    <col min="8241" max="8241" width="8.140625" style="481" customWidth="1"/>
    <col min="8242" max="8242" width="8.7109375" style="481" customWidth="1"/>
    <col min="8243" max="8243" width="9.140625" style="481" customWidth="1"/>
    <col min="8244" max="8244" width="8.85546875" style="481" customWidth="1"/>
    <col min="8245" max="8245" width="6" style="481" customWidth="1"/>
    <col min="8246" max="8246" width="7.5703125" style="481" customWidth="1"/>
    <col min="8247" max="8247" width="8" style="481" customWidth="1"/>
    <col min="8248" max="8248" width="8.140625" style="481" customWidth="1"/>
    <col min="8249" max="8249" width="7" style="481" customWidth="1"/>
    <col min="8250" max="8250" width="7.5703125" style="481" customWidth="1"/>
    <col min="8251" max="8251" width="7.42578125" style="481" customWidth="1"/>
    <col min="8252" max="8252" width="7.28515625" style="481" customWidth="1"/>
    <col min="8253" max="8253" width="7" style="481" customWidth="1"/>
    <col min="8254" max="8254" width="7.5703125" style="481" customWidth="1"/>
    <col min="8255" max="8255" width="8.28515625" style="481" customWidth="1"/>
    <col min="8256" max="8256" width="7.5703125" style="481" customWidth="1"/>
    <col min="8257" max="8257" width="11.140625" style="481" customWidth="1"/>
    <col min="8258" max="8258" width="6.42578125" style="481" customWidth="1"/>
    <col min="8259" max="8259" width="7.5703125" style="481" customWidth="1"/>
    <col min="8260" max="8260" width="9" style="481" customWidth="1"/>
    <col min="8261" max="8261" width="8.42578125" style="481" bestFit="1" customWidth="1"/>
    <col min="8262" max="8262" width="9.140625" style="481" bestFit="1" customWidth="1"/>
    <col min="8263" max="8263" width="10.85546875" style="481" customWidth="1"/>
    <col min="8264" max="8264" width="6.7109375" style="481" customWidth="1"/>
    <col min="8265" max="8486" width="11.42578125" style="481"/>
    <col min="8487" max="8487" width="4" style="481" customWidth="1"/>
    <col min="8488" max="8488" width="43.7109375" style="481" customWidth="1"/>
    <col min="8489" max="8489" width="10.42578125" style="481" customWidth="1"/>
    <col min="8490" max="8490" width="8.42578125" style="481" customWidth="1"/>
    <col min="8491" max="8491" width="8.28515625" style="481" customWidth="1"/>
    <col min="8492" max="8492" width="10.140625" style="481" customWidth="1"/>
    <col min="8493" max="8493" width="9.5703125" style="481" customWidth="1"/>
    <col min="8494" max="8494" width="9.28515625" style="481" customWidth="1"/>
    <col min="8495" max="8496" width="7.5703125" style="481" customWidth="1"/>
    <col min="8497" max="8497" width="8.140625" style="481" customWidth="1"/>
    <col min="8498" max="8498" width="8.7109375" style="481" customWidth="1"/>
    <col min="8499" max="8499" width="9.140625" style="481" customWidth="1"/>
    <col min="8500" max="8500" width="8.85546875" style="481" customWidth="1"/>
    <col min="8501" max="8501" width="6" style="481" customWidth="1"/>
    <col min="8502" max="8502" width="7.5703125" style="481" customWidth="1"/>
    <col min="8503" max="8503" width="8" style="481" customWidth="1"/>
    <col min="8504" max="8504" width="8.140625" style="481" customWidth="1"/>
    <col min="8505" max="8505" width="7" style="481" customWidth="1"/>
    <col min="8506" max="8506" width="7.5703125" style="481" customWidth="1"/>
    <col min="8507" max="8507" width="7.42578125" style="481" customWidth="1"/>
    <col min="8508" max="8508" width="7.28515625" style="481" customWidth="1"/>
    <col min="8509" max="8509" width="7" style="481" customWidth="1"/>
    <col min="8510" max="8510" width="7.5703125" style="481" customWidth="1"/>
    <col min="8511" max="8511" width="8.28515625" style="481" customWidth="1"/>
    <col min="8512" max="8512" width="7.5703125" style="481" customWidth="1"/>
    <col min="8513" max="8513" width="11.140625" style="481" customWidth="1"/>
    <col min="8514" max="8514" width="6.42578125" style="481" customWidth="1"/>
    <col min="8515" max="8515" width="7.5703125" style="481" customWidth="1"/>
    <col min="8516" max="8516" width="9" style="481" customWidth="1"/>
    <col min="8517" max="8517" width="8.42578125" style="481" bestFit="1" customWidth="1"/>
    <col min="8518" max="8518" width="9.140625" style="481" bestFit="1" customWidth="1"/>
    <col min="8519" max="8519" width="10.85546875" style="481" customWidth="1"/>
    <col min="8520" max="8520" width="6.7109375" style="481" customWidth="1"/>
    <col min="8521" max="8742" width="11.42578125" style="481"/>
    <col min="8743" max="8743" width="4" style="481" customWidth="1"/>
    <col min="8744" max="8744" width="43.7109375" style="481" customWidth="1"/>
    <col min="8745" max="8745" width="10.42578125" style="481" customWidth="1"/>
    <col min="8746" max="8746" width="8.42578125" style="481" customWidth="1"/>
    <col min="8747" max="8747" width="8.28515625" style="481" customWidth="1"/>
    <col min="8748" max="8748" width="10.140625" style="481" customWidth="1"/>
    <col min="8749" max="8749" width="9.5703125" style="481" customWidth="1"/>
    <col min="8750" max="8750" width="9.28515625" style="481" customWidth="1"/>
    <col min="8751" max="8752" width="7.5703125" style="481" customWidth="1"/>
    <col min="8753" max="8753" width="8.140625" style="481" customWidth="1"/>
    <col min="8754" max="8754" width="8.7109375" style="481" customWidth="1"/>
    <col min="8755" max="8755" width="9.140625" style="481" customWidth="1"/>
    <col min="8756" max="8756" width="8.85546875" style="481" customWidth="1"/>
    <col min="8757" max="8757" width="6" style="481" customWidth="1"/>
    <col min="8758" max="8758" width="7.5703125" style="481" customWidth="1"/>
    <col min="8759" max="8759" width="8" style="481" customWidth="1"/>
    <col min="8760" max="8760" width="8.140625" style="481" customWidth="1"/>
    <col min="8761" max="8761" width="7" style="481" customWidth="1"/>
    <col min="8762" max="8762" width="7.5703125" style="481" customWidth="1"/>
    <col min="8763" max="8763" width="7.42578125" style="481" customWidth="1"/>
    <col min="8764" max="8764" width="7.28515625" style="481" customWidth="1"/>
    <col min="8765" max="8765" width="7" style="481" customWidth="1"/>
    <col min="8766" max="8766" width="7.5703125" style="481" customWidth="1"/>
    <col min="8767" max="8767" width="8.28515625" style="481" customWidth="1"/>
    <col min="8768" max="8768" width="7.5703125" style="481" customWidth="1"/>
    <col min="8769" max="8769" width="11.140625" style="481" customWidth="1"/>
    <col min="8770" max="8770" width="6.42578125" style="481" customWidth="1"/>
    <col min="8771" max="8771" width="7.5703125" style="481" customWidth="1"/>
    <col min="8772" max="8772" width="9" style="481" customWidth="1"/>
    <col min="8773" max="8773" width="8.42578125" style="481" bestFit="1" customWidth="1"/>
    <col min="8774" max="8774" width="9.140625" style="481" bestFit="1" customWidth="1"/>
    <col min="8775" max="8775" width="10.85546875" style="481" customWidth="1"/>
    <col min="8776" max="8776" width="6.7109375" style="481" customWidth="1"/>
    <col min="8777" max="8998" width="11.42578125" style="481"/>
    <col min="8999" max="8999" width="4" style="481" customWidth="1"/>
    <col min="9000" max="9000" width="43.7109375" style="481" customWidth="1"/>
    <col min="9001" max="9001" width="10.42578125" style="481" customWidth="1"/>
    <col min="9002" max="9002" width="8.42578125" style="481" customWidth="1"/>
    <col min="9003" max="9003" width="8.28515625" style="481" customWidth="1"/>
    <col min="9004" max="9004" width="10.140625" style="481" customWidth="1"/>
    <col min="9005" max="9005" width="9.5703125" style="481" customWidth="1"/>
    <col min="9006" max="9006" width="9.28515625" style="481" customWidth="1"/>
    <col min="9007" max="9008" width="7.5703125" style="481" customWidth="1"/>
    <col min="9009" max="9009" width="8.140625" style="481" customWidth="1"/>
    <col min="9010" max="9010" width="8.7109375" style="481" customWidth="1"/>
    <col min="9011" max="9011" width="9.140625" style="481" customWidth="1"/>
    <col min="9012" max="9012" width="8.85546875" style="481" customWidth="1"/>
    <col min="9013" max="9013" width="6" style="481" customWidth="1"/>
    <col min="9014" max="9014" width="7.5703125" style="481" customWidth="1"/>
    <col min="9015" max="9015" width="8" style="481" customWidth="1"/>
    <col min="9016" max="9016" width="8.140625" style="481" customWidth="1"/>
    <col min="9017" max="9017" width="7" style="481" customWidth="1"/>
    <col min="9018" max="9018" width="7.5703125" style="481" customWidth="1"/>
    <col min="9019" max="9019" width="7.42578125" style="481" customWidth="1"/>
    <col min="9020" max="9020" width="7.28515625" style="481" customWidth="1"/>
    <col min="9021" max="9021" width="7" style="481" customWidth="1"/>
    <col min="9022" max="9022" width="7.5703125" style="481" customWidth="1"/>
    <col min="9023" max="9023" width="8.28515625" style="481" customWidth="1"/>
    <col min="9024" max="9024" width="7.5703125" style="481" customWidth="1"/>
    <col min="9025" max="9025" width="11.140625" style="481" customWidth="1"/>
    <col min="9026" max="9026" width="6.42578125" style="481" customWidth="1"/>
    <col min="9027" max="9027" width="7.5703125" style="481" customWidth="1"/>
    <col min="9028" max="9028" width="9" style="481" customWidth="1"/>
    <col min="9029" max="9029" width="8.42578125" style="481" bestFit="1" customWidth="1"/>
    <col min="9030" max="9030" width="9.140625" style="481" bestFit="1" customWidth="1"/>
    <col min="9031" max="9031" width="10.85546875" style="481" customWidth="1"/>
    <col min="9032" max="9032" width="6.7109375" style="481" customWidth="1"/>
    <col min="9033" max="9254" width="11.42578125" style="481"/>
    <col min="9255" max="9255" width="4" style="481" customWidth="1"/>
    <col min="9256" max="9256" width="43.7109375" style="481" customWidth="1"/>
    <col min="9257" max="9257" width="10.42578125" style="481" customWidth="1"/>
    <col min="9258" max="9258" width="8.42578125" style="481" customWidth="1"/>
    <col min="9259" max="9259" width="8.28515625" style="481" customWidth="1"/>
    <col min="9260" max="9260" width="10.140625" style="481" customWidth="1"/>
    <col min="9261" max="9261" width="9.5703125" style="481" customWidth="1"/>
    <col min="9262" max="9262" width="9.28515625" style="481" customWidth="1"/>
    <col min="9263" max="9264" width="7.5703125" style="481" customWidth="1"/>
    <col min="9265" max="9265" width="8.140625" style="481" customWidth="1"/>
    <col min="9266" max="9266" width="8.7109375" style="481" customWidth="1"/>
    <col min="9267" max="9267" width="9.140625" style="481" customWidth="1"/>
    <col min="9268" max="9268" width="8.85546875" style="481" customWidth="1"/>
    <col min="9269" max="9269" width="6" style="481" customWidth="1"/>
    <col min="9270" max="9270" width="7.5703125" style="481" customWidth="1"/>
    <col min="9271" max="9271" width="8" style="481" customWidth="1"/>
    <col min="9272" max="9272" width="8.140625" style="481" customWidth="1"/>
    <col min="9273" max="9273" width="7" style="481" customWidth="1"/>
    <col min="9274" max="9274" width="7.5703125" style="481" customWidth="1"/>
    <col min="9275" max="9275" width="7.42578125" style="481" customWidth="1"/>
    <col min="9276" max="9276" width="7.28515625" style="481" customWidth="1"/>
    <col min="9277" max="9277" width="7" style="481" customWidth="1"/>
    <col min="9278" max="9278" width="7.5703125" style="481" customWidth="1"/>
    <col min="9279" max="9279" width="8.28515625" style="481" customWidth="1"/>
    <col min="9280" max="9280" width="7.5703125" style="481" customWidth="1"/>
    <col min="9281" max="9281" width="11.140625" style="481" customWidth="1"/>
    <col min="9282" max="9282" width="6.42578125" style="481" customWidth="1"/>
    <col min="9283" max="9283" width="7.5703125" style="481" customWidth="1"/>
    <col min="9284" max="9284" width="9" style="481" customWidth="1"/>
    <col min="9285" max="9285" width="8.42578125" style="481" bestFit="1" customWidth="1"/>
    <col min="9286" max="9286" width="9.140625" style="481" bestFit="1" customWidth="1"/>
    <col min="9287" max="9287" width="10.85546875" style="481" customWidth="1"/>
    <col min="9288" max="9288" width="6.7109375" style="481" customWidth="1"/>
    <col min="9289" max="9510" width="11.42578125" style="481"/>
    <col min="9511" max="9511" width="4" style="481" customWidth="1"/>
    <col min="9512" max="9512" width="43.7109375" style="481" customWidth="1"/>
    <col min="9513" max="9513" width="10.42578125" style="481" customWidth="1"/>
    <col min="9514" max="9514" width="8.42578125" style="481" customWidth="1"/>
    <col min="9515" max="9515" width="8.28515625" style="481" customWidth="1"/>
    <col min="9516" max="9516" width="10.140625" style="481" customWidth="1"/>
    <col min="9517" max="9517" width="9.5703125" style="481" customWidth="1"/>
    <col min="9518" max="9518" width="9.28515625" style="481" customWidth="1"/>
    <col min="9519" max="9520" width="7.5703125" style="481" customWidth="1"/>
    <col min="9521" max="9521" width="8.140625" style="481" customWidth="1"/>
    <col min="9522" max="9522" width="8.7109375" style="481" customWidth="1"/>
    <col min="9523" max="9523" width="9.140625" style="481" customWidth="1"/>
    <col min="9524" max="9524" width="8.85546875" style="481" customWidth="1"/>
    <col min="9525" max="9525" width="6" style="481" customWidth="1"/>
    <col min="9526" max="9526" width="7.5703125" style="481" customWidth="1"/>
    <col min="9527" max="9527" width="8" style="481" customWidth="1"/>
    <col min="9528" max="9528" width="8.140625" style="481" customWidth="1"/>
    <col min="9529" max="9529" width="7" style="481" customWidth="1"/>
    <col min="9530" max="9530" width="7.5703125" style="481" customWidth="1"/>
    <col min="9531" max="9531" width="7.42578125" style="481" customWidth="1"/>
    <col min="9532" max="9532" width="7.28515625" style="481" customWidth="1"/>
    <col min="9533" max="9533" width="7" style="481" customWidth="1"/>
    <col min="9534" max="9534" width="7.5703125" style="481" customWidth="1"/>
    <col min="9535" max="9535" width="8.28515625" style="481" customWidth="1"/>
    <col min="9536" max="9536" width="7.5703125" style="481" customWidth="1"/>
    <col min="9537" max="9537" width="11.140625" style="481" customWidth="1"/>
    <col min="9538" max="9538" width="6.42578125" style="481" customWidth="1"/>
    <col min="9539" max="9539" width="7.5703125" style="481" customWidth="1"/>
    <col min="9540" max="9540" width="9" style="481" customWidth="1"/>
    <col min="9541" max="9541" width="8.42578125" style="481" bestFit="1" customWidth="1"/>
    <col min="9542" max="9542" width="9.140625" style="481" bestFit="1" customWidth="1"/>
    <col min="9543" max="9543" width="10.85546875" style="481" customWidth="1"/>
    <col min="9544" max="9544" width="6.7109375" style="481" customWidth="1"/>
    <col min="9545" max="9766" width="11.42578125" style="481"/>
    <col min="9767" max="9767" width="4" style="481" customWidth="1"/>
    <col min="9768" max="9768" width="43.7109375" style="481" customWidth="1"/>
    <col min="9769" max="9769" width="10.42578125" style="481" customWidth="1"/>
    <col min="9770" max="9770" width="8.42578125" style="481" customWidth="1"/>
    <col min="9771" max="9771" width="8.28515625" style="481" customWidth="1"/>
    <col min="9772" max="9772" width="10.140625" style="481" customWidth="1"/>
    <col min="9773" max="9773" width="9.5703125" style="481" customWidth="1"/>
    <col min="9774" max="9774" width="9.28515625" style="481" customWidth="1"/>
    <col min="9775" max="9776" width="7.5703125" style="481" customWidth="1"/>
    <col min="9777" max="9777" width="8.140625" style="481" customWidth="1"/>
    <col min="9778" max="9778" width="8.7109375" style="481" customWidth="1"/>
    <col min="9779" max="9779" width="9.140625" style="481" customWidth="1"/>
    <col min="9780" max="9780" width="8.85546875" style="481" customWidth="1"/>
    <col min="9781" max="9781" width="6" style="481" customWidth="1"/>
    <col min="9782" max="9782" width="7.5703125" style="481" customWidth="1"/>
    <col min="9783" max="9783" width="8" style="481" customWidth="1"/>
    <col min="9784" max="9784" width="8.140625" style="481" customWidth="1"/>
    <col min="9785" max="9785" width="7" style="481" customWidth="1"/>
    <col min="9786" max="9786" width="7.5703125" style="481" customWidth="1"/>
    <col min="9787" max="9787" width="7.42578125" style="481" customWidth="1"/>
    <col min="9788" max="9788" width="7.28515625" style="481" customWidth="1"/>
    <col min="9789" max="9789" width="7" style="481" customWidth="1"/>
    <col min="9790" max="9790" width="7.5703125" style="481" customWidth="1"/>
    <col min="9791" max="9791" width="8.28515625" style="481" customWidth="1"/>
    <col min="9792" max="9792" width="7.5703125" style="481" customWidth="1"/>
    <col min="9793" max="9793" width="11.140625" style="481" customWidth="1"/>
    <col min="9794" max="9794" width="6.42578125" style="481" customWidth="1"/>
    <col min="9795" max="9795" width="7.5703125" style="481" customWidth="1"/>
    <col min="9796" max="9796" width="9" style="481" customWidth="1"/>
    <col min="9797" max="9797" width="8.42578125" style="481" bestFit="1" customWidth="1"/>
    <col min="9798" max="9798" width="9.140625" style="481" bestFit="1" customWidth="1"/>
    <col min="9799" max="9799" width="10.85546875" style="481" customWidth="1"/>
    <col min="9800" max="9800" width="6.7109375" style="481" customWidth="1"/>
    <col min="9801" max="10022" width="11.42578125" style="481"/>
    <col min="10023" max="10023" width="4" style="481" customWidth="1"/>
    <col min="10024" max="10024" width="43.7109375" style="481" customWidth="1"/>
    <col min="10025" max="10025" width="10.42578125" style="481" customWidth="1"/>
    <col min="10026" max="10026" width="8.42578125" style="481" customWidth="1"/>
    <col min="10027" max="10027" width="8.28515625" style="481" customWidth="1"/>
    <col min="10028" max="10028" width="10.140625" style="481" customWidth="1"/>
    <col min="10029" max="10029" width="9.5703125" style="481" customWidth="1"/>
    <col min="10030" max="10030" width="9.28515625" style="481" customWidth="1"/>
    <col min="10031" max="10032" width="7.5703125" style="481" customWidth="1"/>
    <col min="10033" max="10033" width="8.140625" style="481" customWidth="1"/>
    <col min="10034" max="10034" width="8.7109375" style="481" customWidth="1"/>
    <col min="10035" max="10035" width="9.140625" style="481" customWidth="1"/>
    <col min="10036" max="10036" width="8.85546875" style="481" customWidth="1"/>
    <col min="10037" max="10037" width="6" style="481" customWidth="1"/>
    <col min="10038" max="10038" width="7.5703125" style="481" customWidth="1"/>
    <col min="10039" max="10039" width="8" style="481" customWidth="1"/>
    <col min="10040" max="10040" width="8.140625" style="481" customWidth="1"/>
    <col min="10041" max="10041" width="7" style="481" customWidth="1"/>
    <col min="10042" max="10042" width="7.5703125" style="481" customWidth="1"/>
    <col min="10043" max="10043" width="7.42578125" style="481" customWidth="1"/>
    <col min="10044" max="10044" width="7.28515625" style="481" customWidth="1"/>
    <col min="10045" max="10045" width="7" style="481" customWidth="1"/>
    <col min="10046" max="10046" width="7.5703125" style="481" customWidth="1"/>
    <col min="10047" max="10047" width="8.28515625" style="481" customWidth="1"/>
    <col min="10048" max="10048" width="7.5703125" style="481" customWidth="1"/>
    <col min="10049" max="10049" width="11.140625" style="481" customWidth="1"/>
    <col min="10050" max="10050" width="6.42578125" style="481" customWidth="1"/>
    <col min="10051" max="10051" width="7.5703125" style="481" customWidth="1"/>
    <col min="10052" max="10052" width="9" style="481" customWidth="1"/>
    <col min="10053" max="10053" width="8.42578125" style="481" bestFit="1" customWidth="1"/>
    <col min="10054" max="10054" width="9.140625" style="481" bestFit="1" customWidth="1"/>
    <col min="10055" max="10055" width="10.85546875" style="481" customWidth="1"/>
    <col min="10056" max="10056" width="6.7109375" style="481" customWidth="1"/>
    <col min="10057" max="10278" width="11.42578125" style="481"/>
    <col min="10279" max="10279" width="4" style="481" customWidth="1"/>
    <col min="10280" max="10280" width="43.7109375" style="481" customWidth="1"/>
    <col min="10281" max="10281" width="10.42578125" style="481" customWidth="1"/>
    <col min="10282" max="10282" width="8.42578125" style="481" customWidth="1"/>
    <col min="10283" max="10283" width="8.28515625" style="481" customWidth="1"/>
    <col min="10284" max="10284" width="10.140625" style="481" customWidth="1"/>
    <col min="10285" max="10285" width="9.5703125" style="481" customWidth="1"/>
    <col min="10286" max="10286" width="9.28515625" style="481" customWidth="1"/>
    <col min="10287" max="10288" width="7.5703125" style="481" customWidth="1"/>
    <col min="10289" max="10289" width="8.140625" style="481" customWidth="1"/>
    <col min="10290" max="10290" width="8.7109375" style="481" customWidth="1"/>
    <col min="10291" max="10291" width="9.140625" style="481" customWidth="1"/>
    <col min="10292" max="10292" width="8.85546875" style="481" customWidth="1"/>
    <col min="10293" max="10293" width="6" style="481" customWidth="1"/>
    <col min="10294" max="10294" width="7.5703125" style="481" customWidth="1"/>
    <col min="10295" max="10295" width="8" style="481" customWidth="1"/>
    <col min="10296" max="10296" width="8.140625" style="481" customWidth="1"/>
    <col min="10297" max="10297" width="7" style="481" customWidth="1"/>
    <col min="10298" max="10298" width="7.5703125" style="481" customWidth="1"/>
    <col min="10299" max="10299" width="7.42578125" style="481" customWidth="1"/>
    <col min="10300" max="10300" width="7.28515625" style="481" customWidth="1"/>
    <col min="10301" max="10301" width="7" style="481" customWidth="1"/>
    <col min="10302" max="10302" width="7.5703125" style="481" customWidth="1"/>
    <col min="10303" max="10303" width="8.28515625" style="481" customWidth="1"/>
    <col min="10304" max="10304" width="7.5703125" style="481" customWidth="1"/>
    <col min="10305" max="10305" width="11.140625" style="481" customWidth="1"/>
    <col min="10306" max="10306" width="6.42578125" style="481" customWidth="1"/>
    <col min="10307" max="10307" width="7.5703125" style="481" customWidth="1"/>
    <col min="10308" max="10308" width="9" style="481" customWidth="1"/>
    <col min="10309" max="10309" width="8.42578125" style="481" bestFit="1" customWidth="1"/>
    <col min="10310" max="10310" width="9.140625" style="481" bestFit="1" customWidth="1"/>
    <col min="10311" max="10311" width="10.85546875" style="481" customWidth="1"/>
    <col min="10312" max="10312" width="6.7109375" style="481" customWidth="1"/>
    <col min="10313" max="10534" width="11.42578125" style="481"/>
    <col min="10535" max="10535" width="4" style="481" customWidth="1"/>
    <col min="10536" max="10536" width="43.7109375" style="481" customWidth="1"/>
    <col min="10537" max="10537" width="10.42578125" style="481" customWidth="1"/>
    <col min="10538" max="10538" width="8.42578125" style="481" customWidth="1"/>
    <col min="10539" max="10539" width="8.28515625" style="481" customWidth="1"/>
    <col min="10540" max="10540" width="10.140625" style="481" customWidth="1"/>
    <col min="10541" max="10541" width="9.5703125" style="481" customWidth="1"/>
    <col min="10542" max="10542" width="9.28515625" style="481" customWidth="1"/>
    <col min="10543" max="10544" width="7.5703125" style="481" customWidth="1"/>
    <col min="10545" max="10545" width="8.140625" style="481" customWidth="1"/>
    <col min="10546" max="10546" width="8.7109375" style="481" customWidth="1"/>
    <col min="10547" max="10547" width="9.140625" style="481" customWidth="1"/>
    <col min="10548" max="10548" width="8.85546875" style="481" customWidth="1"/>
    <col min="10549" max="10549" width="6" style="481" customWidth="1"/>
    <col min="10550" max="10550" width="7.5703125" style="481" customWidth="1"/>
    <col min="10551" max="10551" width="8" style="481" customWidth="1"/>
    <col min="10552" max="10552" width="8.140625" style="481" customWidth="1"/>
    <col min="10553" max="10553" width="7" style="481" customWidth="1"/>
    <col min="10554" max="10554" width="7.5703125" style="481" customWidth="1"/>
    <col min="10555" max="10555" width="7.42578125" style="481" customWidth="1"/>
    <col min="10556" max="10556" width="7.28515625" style="481" customWidth="1"/>
    <col min="10557" max="10557" width="7" style="481" customWidth="1"/>
    <col min="10558" max="10558" width="7.5703125" style="481" customWidth="1"/>
    <col min="10559" max="10559" width="8.28515625" style="481" customWidth="1"/>
    <col min="10560" max="10560" width="7.5703125" style="481" customWidth="1"/>
    <col min="10561" max="10561" width="11.140625" style="481" customWidth="1"/>
    <col min="10562" max="10562" width="6.42578125" style="481" customWidth="1"/>
    <col min="10563" max="10563" width="7.5703125" style="481" customWidth="1"/>
    <col min="10564" max="10564" width="9" style="481" customWidth="1"/>
    <col min="10565" max="10565" width="8.42578125" style="481" bestFit="1" customWidth="1"/>
    <col min="10566" max="10566" width="9.140625" style="481" bestFit="1" customWidth="1"/>
    <col min="10567" max="10567" width="10.85546875" style="481" customWidth="1"/>
    <col min="10568" max="10568" width="6.7109375" style="481" customWidth="1"/>
    <col min="10569" max="10790" width="11.42578125" style="481"/>
    <col min="10791" max="10791" width="4" style="481" customWidth="1"/>
    <col min="10792" max="10792" width="43.7109375" style="481" customWidth="1"/>
    <col min="10793" max="10793" width="10.42578125" style="481" customWidth="1"/>
    <col min="10794" max="10794" width="8.42578125" style="481" customWidth="1"/>
    <col min="10795" max="10795" width="8.28515625" style="481" customWidth="1"/>
    <col min="10796" max="10796" width="10.140625" style="481" customWidth="1"/>
    <col min="10797" max="10797" width="9.5703125" style="481" customWidth="1"/>
    <col min="10798" max="10798" width="9.28515625" style="481" customWidth="1"/>
    <col min="10799" max="10800" width="7.5703125" style="481" customWidth="1"/>
    <col min="10801" max="10801" width="8.140625" style="481" customWidth="1"/>
    <col min="10802" max="10802" width="8.7109375" style="481" customWidth="1"/>
    <col min="10803" max="10803" width="9.140625" style="481" customWidth="1"/>
    <col min="10804" max="10804" width="8.85546875" style="481" customWidth="1"/>
    <col min="10805" max="10805" width="6" style="481" customWidth="1"/>
    <col min="10806" max="10806" width="7.5703125" style="481" customWidth="1"/>
    <col min="10807" max="10807" width="8" style="481" customWidth="1"/>
    <col min="10808" max="10808" width="8.140625" style="481" customWidth="1"/>
    <col min="10809" max="10809" width="7" style="481" customWidth="1"/>
    <col min="10810" max="10810" width="7.5703125" style="481" customWidth="1"/>
    <col min="10811" max="10811" width="7.42578125" style="481" customWidth="1"/>
    <col min="10812" max="10812" width="7.28515625" style="481" customWidth="1"/>
    <col min="10813" max="10813" width="7" style="481" customWidth="1"/>
    <col min="10814" max="10814" width="7.5703125" style="481" customWidth="1"/>
    <col min="10815" max="10815" width="8.28515625" style="481" customWidth="1"/>
    <col min="10816" max="10816" width="7.5703125" style="481" customWidth="1"/>
    <col min="10817" max="10817" width="11.140625" style="481" customWidth="1"/>
    <col min="10818" max="10818" width="6.42578125" style="481" customWidth="1"/>
    <col min="10819" max="10819" width="7.5703125" style="481" customWidth="1"/>
    <col min="10820" max="10820" width="9" style="481" customWidth="1"/>
    <col min="10821" max="10821" width="8.42578125" style="481" bestFit="1" customWidth="1"/>
    <col min="10822" max="10822" width="9.140625" style="481" bestFit="1" customWidth="1"/>
    <col min="10823" max="10823" width="10.85546875" style="481" customWidth="1"/>
    <col min="10824" max="10824" width="6.7109375" style="481" customWidth="1"/>
    <col min="10825" max="11046" width="11.42578125" style="481"/>
    <col min="11047" max="11047" width="4" style="481" customWidth="1"/>
    <col min="11048" max="11048" width="43.7109375" style="481" customWidth="1"/>
    <col min="11049" max="11049" width="10.42578125" style="481" customWidth="1"/>
    <col min="11050" max="11050" width="8.42578125" style="481" customWidth="1"/>
    <col min="11051" max="11051" width="8.28515625" style="481" customWidth="1"/>
    <col min="11052" max="11052" width="10.140625" style="481" customWidth="1"/>
    <col min="11053" max="11053" width="9.5703125" style="481" customWidth="1"/>
    <col min="11054" max="11054" width="9.28515625" style="481" customWidth="1"/>
    <col min="11055" max="11056" width="7.5703125" style="481" customWidth="1"/>
    <col min="11057" max="11057" width="8.140625" style="481" customWidth="1"/>
    <col min="11058" max="11058" width="8.7109375" style="481" customWidth="1"/>
    <col min="11059" max="11059" width="9.140625" style="481" customWidth="1"/>
    <col min="11060" max="11060" width="8.85546875" style="481" customWidth="1"/>
    <col min="11061" max="11061" width="6" style="481" customWidth="1"/>
    <col min="11062" max="11062" width="7.5703125" style="481" customWidth="1"/>
    <col min="11063" max="11063" width="8" style="481" customWidth="1"/>
    <col min="11064" max="11064" width="8.140625" style="481" customWidth="1"/>
    <col min="11065" max="11065" width="7" style="481" customWidth="1"/>
    <col min="11066" max="11066" width="7.5703125" style="481" customWidth="1"/>
    <col min="11067" max="11067" width="7.42578125" style="481" customWidth="1"/>
    <col min="11068" max="11068" width="7.28515625" style="481" customWidth="1"/>
    <col min="11069" max="11069" width="7" style="481" customWidth="1"/>
    <col min="11070" max="11070" width="7.5703125" style="481" customWidth="1"/>
    <col min="11071" max="11071" width="8.28515625" style="481" customWidth="1"/>
    <col min="11072" max="11072" width="7.5703125" style="481" customWidth="1"/>
    <col min="11073" max="11073" width="11.140625" style="481" customWidth="1"/>
    <col min="11074" max="11074" width="6.42578125" style="481" customWidth="1"/>
    <col min="11075" max="11075" width="7.5703125" style="481" customWidth="1"/>
    <col min="11076" max="11076" width="9" style="481" customWidth="1"/>
    <col min="11077" max="11077" width="8.42578125" style="481" bestFit="1" customWidth="1"/>
    <col min="11078" max="11078" width="9.140625" style="481" bestFit="1" customWidth="1"/>
    <col min="11079" max="11079" width="10.85546875" style="481" customWidth="1"/>
    <col min="11080" max="11080" width="6.7109375" style="481" customWidth="1"/>
    <col min="11081" max="11302" width="11.42578125" style="481"/>
    <col min="11303" max="11303" width="4" style="481" customWidth="1"/>
    <col min="11304" max="11304" width="43.7109375" style="481" customWidth="1"/>
    <col min="11305" max="11305" width="10.42578125" style="481" customWidth="1"/>
    <col min="11306" max="11306" width="8.42578125" style="481" customWidth="1"/>
    <col min="11307" max="11307" width="8.28515625" style="481" customWidth="1"/>
    <col min="11308" max="11308" width="10.140625" style="481" customWidth="1"/>
    <col min="11309" max="11309" width="9.5703125" style="481" customWidth="1"/>
    <col min="11310" max="11310" width="9.28515625" style="481" customWidth="1"/>
    <col min="11311" max="11312" width="7.5703125" style="481" customWidth="1"/>
    <col min="11313" max="11313" width="8.140625" style="481" customWidth="1"/>
    <col min="11314" max="11314" width="8.7109375" style="481" customWidth="1"/>
    <col min="11315" max="11315" width="9.140625" style="481" customWidth="1"/>
    <col min="11316" max="11316" width="8.85546875" style="481" customWidth="1"/>
    <col min="11317" max="11317" width="6" style="481" customWidth="1"/>
    <col min="11318" max="11318" width="7.5703125" style="481" customWidth="1"/>
    <col min="11319" max="11319" width="8" style="481" customWidth="1"/>
    <col min="11320" max="11320" width="8.140625" style="481" customWidth="1"/>
    <col min="11321" max="11321" width="7" style="481" customWidth="1"/>
    <col min="11322" max="11322" width="7.5703125" style="481" customWidth="1"/>
    <col min="11323" max="11323" width="7.42578125" style="481" customWidth="1"/>
    <col min="11324" max="11324" width="7.28515625" style="481" customWidth="1"/>
    <col min="11325" max="11325" width="7" style="481" customWidth="1"/>
    <col min="11326" max="11326" width="7.5703125" style="481" customWidth="1"/>
    <col min="11327" max="11327" width="8.28515625" style="481" customWidth="1"/>
    <col min="11328" max="11328" width="7.5703125" style="481" customWidth="1"/>
    <col min="11329" max="11329" width="11.140625" style="481" customWidth="1"/>
    <col min="11330" max="11330" width="6.42578125" style="481" customWidth="1"/>
    <col min="11331" max="11331" width="7.5703125" style="481" customWidth="1"/>
    <col min="11332" max="11332" width="9" style="481" customWidth="1"/>
    <col min="11333" max="11333" width="8.42578125" style="481" bestFit="1" customWidth="1"/>
    <col min="11334" max="11334" width="9.140625" style="481" bestFit="1" customWidth="1"/>
    <col min="11335" max="11335" width="10.85546875" style="481" customWidth="1"/>
    <col min="11336" max="11336" width="6.7109375" style="481" customWidth="1"/>
    <col min="11337" max="11558" width="11.42578125" style="481"/>
    <col min="11559" max="11559" width="4" style="481" customWidth="1"/>
    <col min="11560" max="11560" width="43.7109375" style="481" customWidth="1"/>
    <col min="11561" max="11561" width="10.42578125" style="481" customWidth="1"/>
    <col min="11562" max="11562" width="8.42578125" style="481" customWidth="1"/>
    <col min="11563" max="11563" width="8.28515625" style="481" customWidth="1"/>
    <col min="11564" max="11564" width="10.140625" style="481" customWidth="1"/>
    <col min="11565" max="11565" width="9.5703125" style="481" customWidth="1"/>
    <col min="11566" max="11566" width="9.28515625" style="481" customWidth="1"/>
    <col min="11567" max="11568" width="7.5703125" style="481" customWidth="1"/>
    <col min="11569" max="11569" width="8.140625" style="481" customWidth="1"/>
    <col min="11570" max="11570" width="8.7109375" style="481" customWidth="1"/>
    <col min="11571" max="11571" width="9.140625" style="481" customWidth="1"/>
    <col min="11572" max="11572" width="8.85546875" style="481" customWidth="1"/>
    <col min="11573" max="11573" width="6" style="481" customWidth="1"/>
    <col min="11574" max="11574" width="7.5703125" style="481" customWidth="1"/>
    <col min="11575" max="11575" width="8" style="481" customWidth="1"/>
    <col min="11576" max="11576" width="8.140625" style="481" customWidth="1"/>
    <col min="11577" max="11577" width="7" style="481" customWidth="1"/>
    <col min="11578" max="11578" width="7.5703125" style="481" customWidth="1"/>
    <col min="11579" max="11579" width="7.42578125" style="481" customWidth="1"/>
    <col min="11580" max="11580" width="7.28515625" style="481" customWidth="1"/>
    <col min="11581" max="11581" width="7" style="481" customWidth="1"/>
    <col min="11582" max="11582" width="7.5703125" style="481" customWidth="1"/>
    <col min="11583" max="11583" width="8.28515625" style="481" customWidth="1"/>
    <col min="11584" max="11584" width="7.5703125" style="481" customWidth="1"/>
    <col min="11585" max="11585" width="11.140625" style="481" customWidth="1"/>
    <col min="11586" max="11586" width="6.42578125" style="481" customWidth="1"/>
    <col min="11587" max="11587" width="7.5703125" style="481" customWidth="1"/>
    <col min="11588" max="11588" width="9" style="481" customWidth="1"/>
    <col min="11589" max="11589" width="8.42578125" style="481" bestFit="1" customWidth="1"/>
    <col min="11590" max="11590" width="9.140625" style="481" bestFit="1" customWidth="1"/>
    <col min="11591" max="11591" width="10.85546875" style="481" customWidth="1"/>
    <col min="11592" max="11592" width="6.7109375" style="481" customWidth="1"/>
    <col min="11593" max="11814" width="11.42578125" style="481"/>
    <col min="11815" max="11815" width="4" style="481" customWidth="1"/>
    <col min="11816" max="11816" width="43.7109375" style="481" customWidth="1"/>
    <col min="11817" max="11817" width="10.42578125" style="481" customWidth="1"/>
    <col min="11818" max="11818" width="8.42578125" style="481" customWidth="1"/>
    <col min="11819" max="11819" width="8.28515625" style="481" customWidth="1"/>
    <col min="11820" max="11820" width="10.140625" style="481" customWidth="1"/>
    <col min="11821" max="11821" width="9.5703125" style="481" customWidth="1"/>
    <col min="11822" max="11822" width="9.28515625" style="481" customWidth="1"/>
    <col min="11823" max="11824" width="7.5703125" style="481" customWidth="1"/>
    <col min="11825" max="11825" width="8.140625" style="481" customWidth="1"/>
    <col min="11826" max="11826" width="8.7109375" style="481" customWidth="1"/>
    <col min="11827" max="11827" width="9.140625" style="481" customWidth="1"/>
    <col min="11828" max="11828" width="8.85546875" style="481" customWidth="1"/>
    <col min="11829" max="11829" width="6" style="481" customWidth="1"/>
    <col min="11830" max="11830" width="7.5703125" style="481" customWidth="1"/>
    <col min="11831" max="11831" width="8" style="481" customWidth="1"/>
    <col min="11832" max="11832" width="8.140625" style="481" customWidth="1"/>
    <col min="11833" max="11833" width="7" style="481" customWidth="1"/>
    <col min="11834" max="11834" width="7.5703125" style="481" customWidth="1"/>
    <col min="11835" max="11835" width="7.42578125" style="481" customWidth="1"/>
    <col min="11836" max="11836" width="7.28515625" style="481" customWidth="1"/>
    <col min="11837" max="11837" width="7" style="481" customWidth="1"/>
    <col min="11838" max="11838" width="7.5703125" style="481" customWidth="1"/>
    <col min="11839" max="11839" width="8.28515625" style="481" customWidth="1"/>
    <col min="11840" max="11840" width="7.5703125" style="481" customWidth="1"/>
    <col min="11841" max="11841" width="11.140625" style="481" customWidth="1"/>
    <col min="11842" max="11842" width="6.42578125" style="481" customWidth="1"/>
    <col min="11843" max="11843" width="7.5703125" style="481" customWidth="1"/>
    <col min="11844" max="11844" width="9" style="481" customWidth="1"/>
    <col min="11845" max="11845" width="8.42578125" style="481" bestFit="1" customWidth="1"/>
    <col min="11846" max="11846" width="9.140625" style="481" bestFit="1" customWidth="1"/>
    <col min="11847" max="11847" width="10.85546875" style="481" customWidth="1"/>
    <col min="11848" max="11848" width="6.7109375" style="481" customWidth="1"/>
    <col min="11849" max="12070" width="11.42578125" style="481"/>
    <col min="12071" max="12071" width="4" style="481" customWidth="1"/>
    <col min="12072" max="12072" width="43.7109375" style="481" customWidth="1"/>
    <col min="12073" max="12073" width="10.42578125" style="481" customWidth="1"/>
    <col min="12074" max="12074" width="8.42578125" style="481" customWidth="1"/>
    <col min="12075" max="12075" width="8.28515625" style="481" customWidth="1"/>
    <col min="12076" max="12076" width="10.140625" style="481" customWidth="1"/>
    <col min="12077" max="12077" width="9.5703125" style="481" customWidth="1"/>
    <col min="12078" max="12078" width="9.28515625" style="481" customWidth="1"/>
    <col min="12079" max="12080" width="7.5703125" style="481" customWidth="1"/>
    <col min="12081" max="12081" width="8.140625" style="481" customWidth="1"/>
    <col min="12082" max="12082" width="8.7109375" style="481" customWidth="1"/>
    <col min="12083" max="12083" width="9.140625" style="481" customWidth="1"/>
    <col min="12084" max="12084" width="8.85546875" style="481" customWidth="1"/>
    <col min="12085" max="12085" width="6" style="481" customWidth="1"/>
    <col min="12086" max="12086" width="7.5703125" style="481" customWidth="1"/>
    <col min="12087" max="12087" width="8" style="481" customWidth="1"/>
    <col min="12088" max="12088" width="8.140625" style="481" customWidth="1"/>
    <col min="12089" max="12089" width="7" style="481" customWidth="1"/>
    <col min="12090" max="12090" width="7.5703125" style="481" customWidth="1"/>
    <col min="12091" max="12091" width="7.42578125" style="481" customWidth="1"/>
    <col min="12092" max="12092" width="7.28515625" style="481" customWidth="1"/>
    <col min="12093" max="12093" width="7" style="481" customWidth="1"/>
    <col min="12094" max="12094" width="7.5703125" style="481" customWidth="1"/>
    <col min="12095" max="12095" width="8.28515625" style="481" customWidth="1"/>
    <col min="12096" max="12096" width="7.5703125" style="481" customWidth="1"/>
    <col min="12097" max="12097" width="11.140625" style="481" customWidth="1"/>
    <col min="12098" max="12098" width="6.42578125" style="481" customWidth="1"/>
    <col min="12099" max="12099" width="7.5703125" style="481" customWidth="1"/>
    <col min="12100" max="12100" width="9" style="481" customWidth="1"/>
    <col min="12101" max="12101" width="8.42578125" style="481" bestFit="1" customWidth="1"/>
    <col min="12102" max="12102" width="9.140625" style="481" bestFit="1" customWidth="1"/>
    <col min="12103" max="12103" width="10.85546875" style="481" customWidth="1"/>
    <col min="12104" max="12104" width="6.7109375" style="481" customWidth="1"/>
    <col min="12105" max="12326" width="11.42578125" style="481"/>
    <col min="12327" max="12327" width="4" style="481" customWidth="1"/>
    <col min="12328" max="12328" width="43.7109375" style="481" customWidth="1"/>
    <col min="12329" max="12329" width="10.42578125" style="481" customWidth="1"/>
    <col min="12330" max="12330" width="8.42578125" style="481" customWidth="1"/>
    <col min="12331" max="12331" width="8.28515625" style="481" customWidth="1"/>
    <col min="12332" max="12332" width="10.140625" style="481" customWidth="1"/>
    <col min="12333" max="12333" width="9.5703125" style="481" customWidth="1"/>
    <col min="12334" max="12334" width="9.28515625" style="481" customWidth="1"/>
    <col min="12335" max="12336" width="7.5703125" style="481" customWidth="1"/>
    <col min="12337" max="12337" width="8.140625" style="481" customWidth="1"/>
    <col min="12338" max="12338" width="8.7109375" style="481" customWidth="1"/>
    <col min="12339" max="12339" width="9.140625" style="481" customWidth="1"/>
    <col min="12340" max="12340" width="8.85546875" style="481" customWidth="1"/>
    <col min="12341" max="12341" width="6" style="481" customWidth="1"/>
    <col min="12342" max="12342" width="7.5703125" style="481" customWidth="1"/>
    <col min="12343" max="12343" width="8" style="481" customWidth="1"/>
    <col min="12344" max="12344" width="8.140625" style="481" customWidth="1"/>
    <col min="12345" max="12345" width="7" style="481" customWidth="1"/>
    <col min="12346" max="12346" width="7.5703125" style="481" customWidth="1"/>
    <col min="12347" max="12347" width="7.42578125" style="481" customWidth="1"/>
    <col min="12348" max="12348" width="7.28515625" style="481" customWidth="1"/>
    <col min="12349" max="12349" width="7" style="481" customWidth="1"/>
    <col min="12350" max="12350" width="7.5703125" style="481" customWidth="1"/>
    <col min="12351" max="12351" width="8.28515625" style="481" customWidth="1"/>
    <col min="12352" max="12352" width="7.5703125" style="481" customWidth="1"/>
    <col min="12353" max="12353" width="11.140625" style="481" customWidth="1"/>
    <col min="12354" max="12354" width="6.42578125" style="481" customWidth="1"/>
    <col min="12355" max="12355" width="7.5703125" style="481" customWidth="1"/>
    <col min="12356" max="12356" width="9" style="481" customWidth="1"/>
    <col min="12357" max="12357" width="8.42578125" style="481" bestFit="1" customWidth="1"/>
    <col min="12358" max="12358" width="9.140625" style="481" bestFit="1" customWidth="1"/>
    <col min="12359" max="12359" width="10.85546875" style="481" customWidth="1"/>
    <col min="12360" max="12360" width="6.7109375" style="481" customWidth="1"/>
    <col min="12361" max="12582" width="11.42578125" style="481"/>
    <col min="12583" max="12583" width="4" style="481" customWidth="1"/>
    <col min="12584" max="12584" width="43.7109375" style="481" customWidth="1"/>
    <col min="12585" max="12585" width="10.42578125" style="481" customWidth="1"/>
    <col min="12586" max="12586" width="8.42578125" style="481" customWidth="1"/>
    <col min="12587" max="12587" width="8.28515625" style="481" customWidth="1"/>
    <col min="12588" max="12588" width="10.140625" style="481" customWidth="1"/>
    <col min="12589" max="12589" width="9.5703125" style="481" customWidth="1"/>
    <col min="12590" max="12590" width="9.28515625" style="481" customWidth="1"/>
    <col min="12591" max="12592" width="7.5703125" style="481" customWidth="1"/>
    <col min="12593" max="12593" width="8.140625" style="481" customWidth="1"/>
    <col min="12594" max="12594" width="8.7109375" style="481" customWidth="1"/>
    <col min="12595" max="12595" width="9.140625" style="481" customWidth="1"/>
    <col min="12596" max="12596" width="8.85546875" style="481" customWidth="1"/>
    <col min="12597" max="12597" width="6" style="481" customWidth="1"/>
    <col min="12598" max="12598" width="7.5703125" style="481" customWidth="1"/>
    <col min="12599" max="12599" width="8" style="481" customWidth="1"/>
    <col min="12600" max="12600" width="8.140625" style="481" customWidth="1"/>
    <col min="12601" max="12601" width="7" style="481" customWidth="1"/>
    <col min="12602" max="12602" width="7.5703125" style="481" customWidth="1"/>
    <col min="12603" max="12603" width="7.42578125" style="481" customWidth="1"/>
    <col min="12604" max="12604" width="7.28515625" style="481" customWidth="1"/>
    <col min="12605" max="12605" width="7" style="481" customWidth="1"/>
    <col min="12606" max="12606" width="7.5703125" style="481" customWidth="1"/>
    <col min="12607" max="12607" width="8.28515625" style="481" customWidth="1"/>
    <col min="12608" max="12608" width="7.5703125" style="481" customWidth="1"/>
    <col min="12609" max="12609" width="11.140625" style="481" customWidth="1"/>
    <col min="12610" max="12610" width="6.42578125" style="481" customWidth="1"/>
    <col min="12611" max="12611" width="7.5703125" style="481" customWidth="1"/>
    <col min="12612" max="12612" width="9" style="481" customWidth="1"/>
    <col min="12613" max="12613" width="8.42578125" style="481" bestFit="1" customWidth="1"/>
    <col min="12614" max="12614" width="9.140625" style="481" bestFit="1" customWidth="1"/>
    <col min="12615" max="12615" width="10.85546875" style="481" customWidth="1"/>
    <col min="12616" max="12616" width="6.7109375" style="481" customWidth="1"/>
    <col min="12617" max="12838" width="11.42578125" style="481"/>
    <col min="12839" max="12839" width="4" style="481" customWidth="1"/>
    <col min="12840" max="12840" width="43.7109375" style="481" customWidth="1"/>
    <col min="12841" max="12841" width="10.42578125" style="481" customWidth="1"/>
    <col min="12842" max="12842" width="8.42578125" style="481" customWidth="1"/>
    <col min="12843" max="12843" width="8.28515625" style="481" customWidth="1"/>
    <col min="12844" max="12844" width="10.140625" style="481" customWidth="1"/>
    <col min="12845" max="12845" width="9.5703125" style="481" customWidth="1"/>
    <col min="12846" max="12846" width="9.28515625" style="481" customWidth="1"/>
    <col min="12847" max="12848" width="7.5703125" style="481" customWidth="1"/>
    <col min="12849" max="12849" width="8.140625" style="481" customWidth="1"/>
    <col min="12850" max="12850" width="8.7109375" style="481" customWidth="1"/>
    <col min="12851" max="12851" width="9.140625" style="481" customWidth="1"/>
    <col min="12852" max="12852" width="8.85546875" style="481" customWidth="1"/>
    <col min="12853" max="12853" width="6" style="481" customWidth="1"/>
    <col min="12854" max="12854" width="7.5703125" style="481" customWidth="1"/>
    <col min="12855" max="12855" width="8" style="481" customWidth="1"/>
    <col min="12856" max="12856" width="8.140625" style="481" customWidth="1"/>
    <col min="12857" max="12857" width="7" style="481" customWidth="1"/>
    <col min="12858" max="12858" width="7.5703125" style="481" customWidth="1"/>
    <col min="12859" max="12859" width="7.42578125" style="481" customWidth="1"/>
    <col min="12860" max="12860" width="7.28515625" style="481" customWidth="1"/>
    <col min="12861" max="12861" width="7" style="481" customWidth="1"/>
    <col min="12862" max="12862" width="7.5703125" style="481" customWidth="1"/>
    <col min="12863" max="12863" width="8.28515625" style="481" customWidth="1"/>
    <col min="12864" max="12864" width="7.5703125" style="481" customWidth="1"/>
    <col min="12865" max="12865" width="11.140625" style="481" customWidth="1"/>
    <col min="12866" max="12866" width="6.42578125" style="481" customWidth="1"/>
    <col min="12867" max="12867" width="7.5703125" style="481" customWidth="1"/>
    <col min="12868" max="12868" width="9" style="481" customWidth="1"/>
    <col min="12869" max="12869" width="8.42578125" style="481" bestFit="1" customWidth="1"/>
    <col min="12870" max="12870" width="9.140625" style="481" bestFit="1" customWidth="1"/>
    <col min="12871" max="12871" width="10.85546875" style="481" customWidth="1"/>
    <col min="12872" max="12872" width="6.7109375" style="481" customWidth="1"/>
    <col min="12873" max="13094" width="11.42578125" style="481"/>
    <col min="13095" max="13095" width="4" style="481" customWidth="1"/>
    <col min="13096" max="13096" width="43.7109375" style="481" customWidth="1"/>
    <col min="13097" max="13097" width="10.42578125" style="481" customWidth="1"/>
    <col min="13098" max="13098" width="8.42578125" style="481" customWidth="1"/>
    <col min="13099" max="13099" width="8.28515625" style="481" customWidth="1"/>
    <col min="13100" max="13100" width="10.140625" style="481" customWidth="1"/>
    <col min="13101" max="13101" width="9.5703125" style="481" customWidth="1"/>
    <col min="13102" max="13102" width="9.28515625" style="481" customWidth="1"/>
    <col min="13103" max="13104" width="7.5703125" style="481" customWidth="1"/>
    <col min="13105" max="13105" width="8.140625" style="481" customWidth="1"/>
    <col min="13106" max="13106" width="8.7109375" style="481" customWidth="1"/>
    <col min="13107" max="13107" width="9.140625" style="481" customWidth="1"/>
    <col min="13108" max="13108" width="8.85546875" style="481" customWidth="1"/>
    <col min="13109" max="13109" width="6" style="481" customWidth="1"/>
    <col min="13110" max="13110" width="7.5703125" style="481" customWidth="1"/>
    <col min="13111" max="13111" width="8" style="481" customWidth="1"/>
    <col min="13112" max="13112" width="8.140625" style="481" customWidth="1"/>
    <col min="13113" max="13113" width="7" style="481" customWidth="1"/>
    <col min="13114" max="13114" width="7.5703125" style="481" customWidth="1"/>
    <col min="13115" max="13115" width="7.42578125" style="481" customWidth="1"/>
    <col min="13116" max="13116" width="7.28515625" style="481" customWidth="1"/>
    <col min="13117" max="13117" width="7" style="481" customWidth="1"/>
    <col min="13118" max="13118" width="7.5703125" style="481" customWidth="1"/>
    <col min="13119" max="13119" width="8.28515625" style="481" customWidth="1"/>
    <col min="13120" max="13120" width="7.5703125" style="481" customWidth="1"/>
    <col min="13121" max="13121" width="11.140625" style="481" customWidth="1"/>
    <col min="13122" max="13122" width="6.42578125" style="481" customWidth="1"/>
    <col min="13123" max="13123" width="7.5703125" style="481" customWidth="1"/>
    <col min="13124" max="13124" width="9" style="481" customWidth="1"/>
    <col min="13125" max="13125" width="8.42578125" style="481" bestFit="1" customWidth="1"/>
    <col min="13126" max="13126" width="9.140625" style="481" bestFit="1" customWidth="1"/>
    <col min="13127" max="13127" width="10.85546875" style="481" customWidth="1"/>
    <col min="13128" max="13128" width="6.7109375" style="481" customWidth="1"/>
    <col min="13129" max="13350" width="11.42578125" style="481"/>
    <col min="13351" max="13351" width="4" style="481" customWidth="1"/>
    <col min="13352" max="13352" width="43.7109375" style="481" customWidth="1"/>
    <col min="13353" max="13353" width="10.42578125" style="481" customWidth="1"/>
    <col min="13354" max="13354" width="8.42578125" style="481" customWidth="1"/>
    <col min="13355" max="13355" width="8.28515625" style="481" customWidth="1"/>
    <col min="13356" max="13356" width="10.140625" style="481" customWidth="1"/>
    <col min="13357" max="13357" width="9.5703125" style="481" customWidth="1"/>
    <col min="13358" max="13358" width="9.28515625" style="481" customWidth="1"/>
    <col min="13359" max="13360" width="7.5703125" style="481" customWidth="1"/>
    <col min="13361" max="13361" width="8.140625" style="481" customWidth="1"/>
    <col min="13362" max="13362" width="8.7109375" style="481" customWidth="1"/>
    <col min="13363" max="13363" width="9.140625" style="481" customWidth="1"/>
    <col min="13364" max="13364" width="8.85546875" style="481" customWidth="1"/>
    <col min="13365" max="13365" width="6" style="481" customWidth="1"/>
    <col min="13366" max="13366" width="7.5703125" style="481" customWidth="1"/>
    <col min="13367" max="13367" width="8" style="481" customWidth="1"/>
    <col min="13368" max="13368" width="8.140625" style="481" customWidth="1"/>
    <col min="13369" max="13369" width="7" style="481" customWidth="1"/>
    <col min="13370" max="13370" width="7.5703125" style="481" customWidth="1"/>
    <col min="13371" max="13371" width="7.42578125" style="481" customWidth="1"/>
    <col min="13372" max="13372" width="7.28515625" style="481" customWidth="1"/>
    <col min="13373" max="13373" width="7" style="481" customWidth="1"/>
    <col min="13374" max="13374" width="7.5703125" style="481" customWidth="1"/>
    <col min="13375" max="13375" width="8.28515625" style="481" customWidth="1"/>
    <col min="13376" max="13376" width="7.5703125" style="481" customWidth="1"/>
    <col min="13377" max="13377" width="11.140625" style="481" customWidth="1"/>
    <col min="13378" max="13378" width="6.42578125" style="481" customWidth="1"/>
    <col min="13379" max="13379" width="7.5703125" style="481" customWidth="1"/>
    <col min="13380" max="13380" width="9" style="481" customWidth="1"/>
    <col min="13381" max="13381" width="8.42578125" style="481" bestFit="1" customWidth="1"/>
    <col min="13382" max="13382" width="9.140625" style="481" bestFit="1" customWidth="1"/>
    <col min="13383" max="13383" width="10.85546875" style="481" customWidth="1"/>
    <col min="13384" max="13384" width="6.7109375" style="481" customWidth="1"/>
    <col min="13385" max="13606" width="11.42578125" style="481"/>
    <col min="13607" max="13607" width="4" style="481" customWidth="1"/>
    <col min="13608" max="13608" width="43.7109375" style="481" customWidth="1"/>
    <col min="13609" max="13609" width="10.42578125" style="481" customWidth="1"/>
    <col min="13610" max="13610" width="8.42578125" style="481" customWidth="1"/>
    <col min="13611" max="13611" width="8.28515625" style="481" customWidth="1"/>
    <col min="13612" max="13612" width="10.140625" style="481" customWidth="1"/>
    <col min="13613" max="13613" width="9.5703125" style="481" customWidth="1"/>
    <col min="13614" max="13614" width="9.28515625" style="481" customWidth="1"/>
    <col min="13615" max="13616" width="7.5703125" style="481" customWidth="1"/>
    <col min="13617" max="13617" width="8.140625" style="481" customWidth="1"/>
    <col min="13618" max="13618" width="8.7109375" style="481" customWidth="1"/>
    <col min="13619" max="13619" width="9.140625" style="481" customWidth="1"/>
    <col min="13620" max="13620" width="8.85546875" style="481" customWidth="1"/>
    <col min="13621" max="13621" width="6" style="481" customWidth="1"/>
    <col min="13622" max="13622" width="7.5703125" style="481" customWidth="1"/>
    <col min="13623" max="13623" width="8" style="481" customWidth="1"/>
    <col min="13624" max="13624" width="8.140625" style="481" customWidth="1"/>
    <col min="13625" max="13625" width="7" style="481" customWidth="1"/>
    <col min="13626" max="13626" width="7.5703125" style="481" customWidth="1"/>
    <col min="13627" max="13627" width="7.42578125" style="481" customWidth="1"/>
    <col min="13628" max="13628" width="7.28515625" style="481" customWidth="1"/>
    <col min="13629" max="13629" width="7" style="481" customWidth="1"/>
    <col min="13630" max="13630" width="7.5703125" style="481" customWidth="1"/>
    <col min="13631" max="13631" width="8.28515625" style="481" customWidth="1"/>
    <col min="13632" max="13632" width="7.5703125" style="481" customWidth="1"/>
    <col min="13633" max="13633" width="11.140625" style="481" customWidth="1"/>
    <col min="13634" max="13634" width="6.42578125" style="481" customWidth="1"/>
    <col min="13635" max="13635" width="7.5703125" style="481" customWidth="1"/>
    <col min="13636" max="13636" width="9" style="481" customWidth="1"/>
    <col min="13637" max="13637" width="8.42578125" style="481" bestFit="1" customWidth="1"/>
    <col min="13638" max="13638" width="9.140625" style="481" bestFit="1" customWidth="1"/>
    <col min="13639" max="13639" width="10.85546875" style="481" customWidth="1"/>
    <col min="13640" max="13640" width="6.7109375" style="481" customWidth="1"/>
    <col min="13641" max="13862" width="11.42578125" style="481"/>
    <col min="13863" max="13863" width="4" style="481" customWidth="1"/>
    <col min="13864" max="13864" width="43.7109375" style="481" customWidth="1"/>
    <col min="13865" max="13865" width="10.42578125" style="481" customWidth="1"/>
    <col min="13866" max="13866" width="8.42578125" style="481" customWidth="1"/>
    <col min="13867" max="13867" width="8.28515625" style="481" customWidth="1"/>
    <col min="13868" max="13868" width="10.140625" style="481" customWidth="1"/>
    <col min="13869" max="13869" width="9.5703125" style="481" customWidth="1"/>
    <col min="13870" max="13870" width="9.28515625" style="481" customWidth="1"/>
    <col min="13871" max="13872" width="7.5703125" style="481" customWidth="1"/>
    <col min="13873" max="13873" width="8.140625" style="481" customWidth="1"/>
    <col min="13874" max="13874" width="8.7109375" style="481" customWidth="1"/>
    <col min="13875" max="13875" width="9.140625" style="481" customWidth="1"/>
    <col min="13876" max="13876" width="8.85546875" style="481" customWidth="1"/>
    <col min="13877" max="13877" width="6" style="481" customWidth="1"/>
    <col min="13878" max="13878" width="7.5703125" style="481" customWidth="1"/>
    <col min="13879" max="13879" width="8" style="481" customWidth="1"/>
    <col min="13880" max="13880" width="8.140625" style="481" customWidth="1"/>
    <col min="13881" max="13881" width="7" style="481" customWidth="1"/>
    <col min="13882" max="13882" width="7.5703125" style="481" customWidth="1"/>
    <col min="13883" max="13883" width="7.42578125" style="481" customWidth="1"/>
    <col min="13884" max="13884" width="7.28515625" style="481" customWidth="1"/>
    <col min="13885" max="13885" width="7" style="481" customWidth="1"/>
    <col min="13886" max="13886" width="7.5703125" style="481" customWidth="1"/>
    <col min="13887" max="13887" width="8.28515625" style="481" customWidth="1"/>
    <col min="13888" max="13888" width="7.5703125" style="481" customWidth="1"/>
    <col min="13889" max="13889" width="11.140625" style="481" customWidth="1"/>
    <col min="13890" max="13890" width="6.42578125" style="481" customWidth="1"/>
    <col min="13891" max="13891" width="7.5703125" style="481" customWidth="1"/>
    <col min="13892" max="13892" width="9" style="481" customWidth="1"/>
    <col min="13893" max="13893" width="8.42578125" style="481" bestFit="1" customWidth="1"/>
    <col min="13894" max="13894" width="9.140625" style="481" bestFit="1" customWidth="1"/>
    <col min="13895" max="13895" width="10.85546875" style="481" customWidth="1"/>
    <col min="13896" max="13896" width="6.7109375" style="481" customWidth="1"/>
    <col min="13897" max="14118" width="11.42578125" style="481"/>
    <col min="14119" max="14119" width="4" style="481" customWidth="1"/>
    <col min="14120" max="14120" width="43.7109375" style="481" customWidth="1"/>
    <col min="14121" max="14121" width="10.42578125" style="481" customWidth="1"/>
    <col min="14122" max="14122" width="8.42578125" style="481" customWidth="1"/>
    <col min="14123" max="14123" width="8.28515625" style="481" customWidth="1"/>
    <col min="14124" max="14124" width="10.140625" style="481" customWidth="1"/>
    <col min="14125" max="14125" width="9.5703125" style="481" customWidth="1"/>
    <col min="14126" max="14126" width="9.28515625" style="481" customWidth="1"/>
    <col min="14127" max="14128" width="7.5703125" style="481" customWidth="1"/>
    <col min="14129" max="14129" width="8.140625" style="481" customWidth="1"/>
    <col min="14130" max="14130" width="8.7109375" style="481" customWidth="1"/>
    <col min="14131" max="14131" width="9.140625" style="481" customWidth="1"/>
    <col min="14132" max="14132" width="8.85546875" style="481" customWidth="1"/>
    <col min="14133" max="14133" width="6" style="481" customWidth="1"/>
    <col min="14134" max="14134" width="7.5703125" style="481" customWidth="1"/>
    <col min="14135" max="14135" width="8" style="481" customWidth="1"/>
    <col min="14136" max="14136" width="8.140625" style="481" customWidth="1"/>
    <col min="14137" max="14137" width="7" style="481" customWidth="1"/>
    <col min="14138" max="14138" width="7.5703125" style="481" customWidth="1"/>
    <col min="14139" max="14139" width="7.42578125" style="481" customWidth="1"/>
    <col min="14140" max="14140" width="7.28515625" style="481" customWidth="1"/>
    <col min="14141" max="14141" width="7" style="481" customWidth="1"/>
    <col min="14142" max="14142" width="7.5703125" style="481" customWidth="1"/>
    <col min="14143" max="14143" width="8.28515625" style="481" customWidth="1"/>
    <col min="14144" max="14144" width="7.5703125" style="481" customWidth="1"/>
    <col min="14145" max="14145" width="11.140625" style="481" customWidth="1"/>
    <col min="14146" max="14146" width="6.42578125" style="481" customWidth="1"/>
    <col min="14147" max="14147" width="7.5703125" style="481" customWidth="1"/>
    <col min="14148" max="14148" width="9" style="481" customWidth="1"/>
    <col min="14149" max="14149" width="8.42578125" style="481" bestFit="1" customWidth="1"/>
    <col min="14150" max="14150" width="9.140625" style="481" bestFit="1" customWidth="1"/>
    <col min="14151" max="14151" width="10.85546875" style="481" customWidth="1"/>
    <col min="14152" max="14152" width="6.7109375" style="481" customWidth="1"/>
    <col min="14153" max="14374" width="11.42578125" style="481"/>
    <col min="14375" max="14375" width="4" style="481" customWidth="1"/>
    <col min="14376" max="14376" width="43.7109375" style="481" customWidth="1"/>
    <col min="14377" max="14377" width="10.42578125" style="481" customWidth="1"/>
    <col min="14378" max="14378" width="8.42578125" style="481" customWidth="1"/>
    <col min="14379" max="14379" width="8.28515625" style="481" customWidth="1"/>
    <col min="14380" max="14380" width="10.140625" style="481" customWidth="1"/>
    <col min="14381" max="14381" width="9.5703125" style="481" customWidth="1"/>
    <col min="14382" max="14382" width="9.28515625" style="481" customWidth="1"/>
    <col min="14383" max="14384" width="7.5703125" style="481" customWidth="1"/>
    <col min="14385" max="14385" width="8.140625" style="481" customWidth="1"/>
    <col min="14386" max="14386" width="8.7109375" style="481" customWidth="1"/>
    <col min="14387" max="14387" width="9.140625" style="481" customWidth="1"/>
    <col min="14388" max="14388" width="8.85546875" style="481" customWidth="1"/>
    <col min="14389" max="14389" width="6" style="481" customWidth="1"/>
    <col min="14390" max="14390" width="7.5703125" style="481" customWidth="1"/>
    <col min="14391" max="14391" width="8" style="481" customWidth="1"/>
    <col min="14392" max="14392" width="8.140625" style="481" customWidth="1"/>
    <col min="14393" max="14393" width="7" style="481" customWidth="1"/>
    <col min="14394" max="14394" width="7.5703125" style="481" customWidth="1"/>
    <col min="14395" max="14395" width="7.42578125" style="481" customWidth="1"/>
    <col min="14396" max="14396" width="7.28515625" style="481" customWidth="1"/>
    <col min="14397" max="14397" width="7" style="481" customWidth="1"/>
    <col min="14398" max="14398" width="7.5703125" style="481" customWidth="1"/>
    <col min="14399" max="14399" width="8.28515625" style="481" customWidth="1"/>
    <col min="14400" max="14400" width="7.5703125" style="481" customWidth="1"/>
    <col min="14401" max="14401" width="11.140625" style="481" customWidth="1"/>
    <col min="14402" max="14402" width="6.42578125" style="481" customWidth="1"/>
    <col min="14403" max="14403" width="7.5703125" style="481" customWidth="1"/>
    <col min="14404" max="14404" width="9" style="481" customWidth="1"/>
    <col min="14405" max="14405" width="8.42578125" style="481" bestFit="1" customWidth="1"/>
    <col min="14406" max="14406" width="9.140625" style="481" bestFit="1" customWidth="1"/>
    <col min="14407" max="14407" width="10.85546875" style="481" customWidth="1"/>
    <col min="14408" max="14408" width="6.7109375" style="481" customWidth="1"/>
    <col min="14409" max="14630" width="11.42578125" style="481"/>
    <col min="14631" max="14631" width="4" style="481" customWidth="1"/>
    <col min="14632" max="14632" width="43.7109375" style="481" customWidth="1"/>
    <col min="14633" max="14633" width="10.42578125" style="481" customWidth="1"/>
    <col min="14634" max="14634" width="8.42578125" style="481" customWidth="1"/>
    <col min="14635" max="14635" width="8.28515625" style="481" customWidth="1"/>
    <col min="14636" max="14636" width="10.140625" style="481" customWidth="1"/>
    <col min="14637" max="14637" width="9.5703125" style="481" customWidth="1"/>
    <col min="14638" max="14638" width="9.28515625" style="481" customWidth="1"/>
    <col min="14639" max="14640" width="7.5703125" style="481" customWidth="1"/>
    <col min="14641" max="14641" width="8.140625" style="481" customWidth="1"/>
    <col min="14642" max="14642" width="8.7109375" style="481" customWidth="1"/>
    <col min="14643" max="14643" width="9.140625" style="481" customWidth="1"/>
    <col min="14644" max="14644" width="8.85546875" style="481" customWidth="1"/>
    <col min="14645" max="14645" width="6" style="481" customWidth="1"/>
    <col min="14646" max="14646" width="7.5703125" style="481" customWidth="1"/>
    <col min="14647" max="14647" width="8" style="481" customWidth="1"/>
    <col min="14648" max="14648" width="8.140625" style="481" customWidth="1"/>
    <col min="14649" max="14649" width="7" style="481" customWidth="1"/>
    <col min="14650" max="14650" width="7.5703125" style="481" customWidth="1"/>
    <col min="14651" max="14651" width="7.42578125" style="481" customWidth="1"/>
    <col min="14652" max="14652" width="7.28515625" style="481" customWidth="1"/>
    <col min="14653" max="14653" width="7" style="481" customWidth="1"/>
    <col min="14654" max="14654" width="7.5703125" style="481" customWidth="1"/>
    <col min="14655" max="14655" width="8.28515625" style="481" customWidth="1"/>
    <col min="14656" max="14656" width="7.5703125" style="481" customWidth="1"/>
    <col min="14657" max="14657" width="11.140625" style="481" customWidth="1"/>
    <col min="14658" max="14658" width="6.42578125" style="481" customWidth="1"/>
    <col min="14659" max="14659" width="7.5703125" style="481" customWidth="1"/>
    <col min="14660" max="14660" width="9" style="481" customWidth="1"/>
    <col min="14661" max="14661" width="8.42578125" style="481" bestFit="1" customWidth="1"/>
    <col min="14662" max="14662" width="9.140625" style="481" bestFit="1" customWidth="1"/>
    <col min="14663" max="14663" width="10.85546875" style="481" customWidth="1"/>
    <col min="14664" max="14664" width="6.7109375" style="481" customWidth="1"/>
    <col min="14665" max="14886" width="11.42578125" style="481"/>
    <col min="14887" max="14887" width="4" style="481" customWidth="1"/>
    <col min="14888" max="14888" width="43.7109375" style="481" customWidth="1"/>
    <col min="14889" max="14889" width="10.42578125" style="481" customWidth="1"/>
    <col min="14890" max="14890" width="8.42578125" style="481" customWidth="1"/>
    <col min="14891" max="14891" width="8.28515625" style="481" customWidth="1"/>
    <col min="14892" max="14892" width="10.140625" style="481" customWidth="1"/>
    <col min="14893" max="14893" width="9.5703125" style="481" customWidth="1"/>
    <col min="14894" max="14894" width="9.28515625" style="481" customWidth="1"/>
    <col min="14895" max="14896" width="7.5703125" style="481" customWidth="1"/>
    <col min="14897" max="14897" width="8.140625" style="481" customWidth="1"/>
    <col min="14898" max="14898" width="8.7109375" style="481" customWidth="1"/>
    <col min="14899" max="14899" width="9.140625" style="481" customWidth="1"/>
    <col min="14900" max="14900" width="8.85546875" style="481" customWidth="1"/>
    <col min="14901" max="14901" width="6" style="481" customWidth="1"/>
    <col min="14902" max="14902" width="7.5703125" style="481" customWidth="1"/>
    <col min="14903" max="14903" width="8" style="481" customWidth="1"/>
    <col min="14904" max="14904" width="8.140625" style="481" customWidth="1"/>
    <col min="14905" max="14905" width="7" style="481" customWidth="1"/>
    <col min="14906" max="14906" width="7.5703125" style="481" customWidth="1"/>
    <col min="14907" max="14907" width="7.42578125" style="481" customWidth="1"/>
    <col min="14908" max="14908" width="7.28515625" style="481" customWidth="1"/>
    <col min="14909" max="14909" width="7" style="481" customWidth="1"/>
    <col min="14910" max="14910" width="7.5703125" style="481" customWidth="1"/>
    <col min="14911" max="14911" width="8.28515625" style="481" customWidth="1"/>
    <col min="14912" max="14912" width="7.5703125" style="481" customWidth="1"/>
    <col min="14913" max="14913" width="11.140625" style="481" customWidth="1"/>
    <col min="14914" max="14914" width="6.42578125" style="481" customWidth="1"/>
    <col min="14915" max="14915" width="7.5703125" style="481" customWidth="1"/>
    <col min="14916" max="14916" width="9" style="481" customWidth="1"/>
    <col min="14917" max="14917" width="8.42578125" style="481" bestFit="1" customWidth="1"/>
    <col min="14918" max="14918" width="9.140625" style="481" bestFit="1" customWidth="1"/>
    <col min="14919" max="14919" width="10.85546875" style="481" customWidth="1"/>
    <col min="14920" max="14920" width="6.7109375" style="481" customWidth="1"/>
    <col min="14921" max="15142" width="11.42578125" style="481"/>
    <col min="15143" max="15143" width="4" style="481" customWidth="1"/>
    <col min="15144" max="15144" width="43.7109375" style="481" customWidth="1"/>
    <col min="15145" max="15145" width="10.42578125" style="481" customWidth="1"/>
    <col min="15146" max="15146" width="8.42578125" style="481" customWidth="1"/>
    <col min="15147" max="15147" width="8.28515625" style="481" customWidth="1"/>
    <col min="15148" max="15148" width="10.140625" style="481" customWidth="1"/>
    <col min="15149" max="15149" width="9.5703125" style="481" customWidth="1"/>
    <col min="15150" max="15150" width="9.28515625" style="481" customWidth="1"/>
    <col min="15151" max="15152" width="7.5703125" style="481" customWidth="1"/>
    <col min="15153" max="15153" width="8.140625" style="481" customWidth="1"/>
    <col min="15154" max="15154" width="8.7109375" style="481" customWidth="1"/>
    <col min="15155" max="15155" width="9.140625" style="481" customWidth="1"/>
    <col min="15156" max="15156" width="8.85546875" style="481" customWidth="1"/>
    <col min="15157" max="15157" width="6" style="481" customWidth="1"/>
    <col min="15158" max="15158" width="7.5703125" style="481" customWidth="1"/>
    <col min="15159" max="15159" width="8" style="481" customWidth="1"/>
    <col min="15160" max="15160" width="8.140625" style="481" customWidth="1"/>
    <col min="15161" max="15161" width="7" style="481" customWidth="1"/>
    <col min="15162" max="15162" width="7.5703125" style="481" customWidth="1"/>
    <col min="15163" max="15163" width="7.42578125" style="481" customWidth="1"/>
    <col min="15164" max="15164" width="7.28515625" style="481" customWidth="1"/>
    <col min="15165" max="15165" width="7" style="481" customWidth="1"/>
    <col min="15166" max="15166" width="7.5703125" style="481" customWidth="1"/>
    <col min="15167" max="15167" width="8.28515625" style="481" customWidth="1"/>
    <col min="15168" max="15168" width="7.5703125" style="481" customWidth="1"/>
    <col min="15169" max="15169" width="11.140625" style="481" customWidth="1"/>
    <col min="15170" max="15170" width="6.42578125" style="481" customWidth="1"/>
    <col min="15171" max="15171" width="7.5703125" style="481" customWidth="1"/>
    <col min="15172" max="15172" width="9" style="481" customWidth="1"/>
    <col min="15173" max="15173" width="8.42578125" style="481" bestFit="1" customWidth="1"/>
    <col min="15174" max="15174" width="9.140625" style="481" bestFit="1" customWidth="1"/>
    <col min="15175" max="15175" width="10.85546875" style="481" customWidth="1"/>
    <col min="15176" max="15176" width="6.7109375" style="481" customWidth="1"/>
    <col min="15177" max="15398" width="11.42578125" style="481"/>
    <col min="15399" max="15399" width="4" style="481" customWidth="1"/>
    <col min="15400" max="15400" width="43.7109375" style="481" customWidth="1"/>
    <col min="15401" max="15401" width="10.42578125" style="481" customWidth="1"/>
    <col min="15402" max="15402" width="8.42578125" style="481" customWidth="1"/>
    <col min="15403" max="15403" width="8.28515625" style="481" customWidth="1"/>
    <col min="15404" max="15404" width="10.140625" style="481" customWidth="1"/>
    <col min="15405" max="15405" width="9.5703125" style="481" customWidth="1"/>
    <col min="15406" max="15406" width="9.28515625" style="481" customWidth="1"/>
    <col min="15407" max="15408" width="7.5703125" style="481" customWidth="1"/>
    <col min="15409" max="15409" width="8.140625" style="481" customWidth="1"/>
    <col min="15410" max="15410" width="8.7109375" style="481" customWidth="1"/>
    <col min="15411" max="15411" width="9.140625" style="481" customWidth="1"/>
    <col min="15412" max="15412" width="8.85546875" style="481" customWidth="1"/>
    <col min="15413" max="15413" width="6" style="481" customWidth="1"/>
    <col min="15414" max="15414" width="7.5703125" style="481" customWidth="1"/>
    <col min="15415" max="15415" width="8" style="481" customWidth="1"/>
    <col min="15416" max="15416" width="8.140625" style="481" customWidth="1"/>
    <col min="15417" max="15417" width="7" style="481" customWidth="1"/>
    <col min="15418" max="15418" width="7.5703125" style="481" customWidth="1"/>
    <col min="15419" max="15419" width="7.42578125" style="481" customWidth="1"/>
    <col min="15420" max="15420" width="7.28515625" style="481" customWidth="1"/>
    <col min="15421" max="15421" width="7" style="481" customWidth="1"/>
    <col min="15422" max="15422" width="7.5703125" style="481" customWidth="1"/>
    <col min="15423" max="15423" width="8.28515625" style="481" customWidth="1"/>
    <col min="15424" max="15424" width="7.5703125" style="481" customWidth="1"/>
    <col min="15425" max="15425" width="11.140625" style="481" customWidth="1"/>
    <col min="15426" max="15426" width="6.42578125" style="481" customWidth="1"/>
    <col min="15427" max="15427" width="7.5703125" style="481" customWidth="1"/>
    <col min="15428" max="15428" width="9" style="481" customWidth="1"/>
    <col min="15429" max="15429" width="8.42578125" style="481" bestFit="1" customWidth="1"/>
    <col min="15430" max="15430" width="9.140625" style="481" bestFit="1" customWidth="1"/>
    <col min="15431" max="15431" width="10.85546875" style="481" customWidth="1"/>
    <col min="15432" max="15432" width="6.7109375" style="481" customWidth="1"/>
    <col min="15433" max="15654" width="11.42578125" style="481"/>
    <col min="15655" max="15655" width="4" style="481" customWidth="1"/>
    <col min="15656" max="15656" width="43.7109375" style="481" customWidth="1"/>
    <col min="15657" max="15657" width="10.42578125" style="481" customWidth="1"/>
    <col min="15658" max="15658" width="8.42578125" style="481" customWidth="1"/>
    <col min="15659" max="15659" width="8.28515625" style="481" customWidth="1"/>
    <col min="15660" max="15660" width="10.140625" style="481" customWidth="1"/>
    <col min="15661" max="15661" width="9.5703125" style="481" customWidth="1"/>
    <col min="15662" max="15662" width="9.28515625" style="481" customWidth="1"/>
    <col min="15663" max="15664" width="7.5703125" style="481" customWidth="1"/>
    <col min="15665" max="15665" width="8.140625" style="481" customWidth="1"/>
    <col min="15666" max="15666" width="8.7109375" style="481" customWidth="1"/>
    <col min="15667" max="15667" width="9.140625" style="481" customWidth="1"/>
    <col min="15668" max="15668" width="8.85546875" style="481" customWidth="1"/>
    <col min="15669" max="15669" width="6" style="481" customWidth="1"/>
    <col min="15670" max="15670" width="7.5703125" style="481" customWidth="1"/>
    <col min="15671" max="15671" width="8" style="481" customWidth="1"/>
    <col min="15672" max="15672" width="8.140625" style="481" customWidth="1"/>
    <col min="15673" max="15673" width="7" style="481" customWidth="1"/>
    <col min="15674" max="15674" width="7.5703125" style="481" customWidth="1"/>
    <col min="15675" max="15675" width="7.42578125" style="481" customWidth="1"/>
    <col min="15676" max="15676" width="7.28515625" style="481" customWidth="1"/>
    <col min="15677" max="15677" width="7" style="481" customWidth="1"/>
    <col min="15678" max="15678" width="7.5703125" style="481" customWidth="1"/>
    <col min="15679" max="15679" width="8.28515625" style="481" customWidth="1"/>
    <col min="15680" max="15680" width="7.5703125" style="481" customWidth="1"/>
    <col min="15681" max="15681" width="11.140625" style="481" customWidth="1"/>
    <col min="15682" max="15682" width="6.42578125" style="481" customWidth="1"/>
    <col min="15683" max="15683" width="7.5703125" style="481" customWidth="1"/>
    <col min="15684" max="15684" width="9" style="481" customWidth="1"/>
    <col min="15685" max="15685" width="8.42578125" style="481" bestFit="1" customWidth="1"/>
    <col min="15686" max="15686" width="9.140625" style="481" bestFit="1" customWidth="1"/>
    <col min="15687" max="15687" width="10.85546875" style="481" customWidth="1"/>
    <col min="15688" max="15688" width="6.7109375" style="481" customWidth="1"/>
    <col min="15689" max="15910" width="11.42578125" style="481"/>
    <col min="15911" max="15911" width="4" style="481" customWidth="1"/>
    <col min="15912" max="15912" width="43.7109375" style="481" customWidth="1"/>
    <col min="15913" max="15913" width="10.42578125" style="481" customWidth="1"/>
    <col min="15914" max="15914" width="8.42578125" style="481" customWidth="1"/>
    <col min="15915" max="15915" width="8.28515625" style="481" customWidth="1"/>
    <col min="15916" max="15916" width="10.140625" style="481" customWidth="1"/>
    <col min="15917" max="15917" width="9.5703125" style="481" customWidth="1"/>
    <col min="15918" max="15918" width="9.28515625" style="481" customWidth="1"/>
    <col min="15919" max="15920" width="7.5703125" style="481" customWidth="1"/>
    <col min="15921" max="15921" width="8.140625" style="481" customWidth="1"/>
    <col min="15922" max="15922" width="8.7109375" style="481" customWidth="1"/>
    <col min="15923" max="15923" width="9.140625" style="481" customWidth="1"/>
    <col min="15924" max="15924" width="8.85546875" style="481" customWidth="1"/>
    <col min="15925" max="15925" width="6" style="481" customWidth="1"/>
    <col min="15926" max="15926" width="7.5703125" style="481" customWidth="1"/>
    <col min="15927" max="15927" width="8" style="481" customWidth="1"/>
    <col min="15928" max="15928" width="8.140625" style="481" customWidth="1"/>
    <col min="15929" max="15929" width="7" style="481" customWidth="1"/>
    <col min="15930" max="15930" width="7.5703125" style="481" customWidth="1"/>
    <col min="15931" max="15931" width="7.42578125" style="481" customWidth="1"/>
    <col min="15932" max="15932" width="7.28515625" style="481" customWidth="1"/>
    <col min="15933" max="15933" width="7" style="481" customWidth="1"/>
    <col min="15934" max="15934" width="7.5703125" style="481" customWidth="1"/>
    <col min="15935" max="15935" width="8.28515625" style="481" customWidth="1"/>
    <col min="15936" max="15936" width="7.5703125" style="481" customWidth="1"/>
    <col min="15937" max="15937" width="11.140625" style="481" customWidth="1"/>
    <col min="15938" max="15938" width="6.42578125" style="481" customWidth="1"/>
    <col min="15939" max="15939" width="7.5703125" style="481" customWidth="1"/>
    <col min="15940" max="15940" width="9" style="481" customWidth="1"/>
    <col min="15941" max="15941" width="8.42578125" style="481" bestFit="1" customWidth="1"/>
    <col min="15942" max="15942" width="9.140625" style="481" bestFit="1" customWidth="1"/>
    <col min="15943" max="15943" width="10.85546875" style="481" customWidth="1"/>
    <col min="15944" max="15944" width="6.7109375" style="481" customWidth="1"/>
    <col min="15945" max="16166" width="11.42578125" style="481"/>
    <col min="16167" max="16167" width="4" style="481" customWidth="1"/>
    <col min="16168" max="16168" width="43.7109375" style="481" customWidth="1"/>
    <col min="16169" max="16169" width="10.42578125" style="481" customWidth="1"/>
    <col min="16170" max="16170" width="8.42578125" style="481" customWidth="1"/>
    <col min="16171" max="16171" width="8.28515625" style="481" customWidth="1"/>
    <col min="16172" max="16172" width="10.140625" style="481" customWidth="1"/>
    <col min="16173" max="16173" width="9.5703125" style="481" customWidth="1"/>
    <col min="16174" max="16174" width="9.28515625" style="481" customWidth="1"/>
    <col min="16175" max="16176" width="7.5703125" style="481" customWidth="1"/>
    <col min="16177" max="16177" width="8.140625" style="481" customWidth="1"/>
    <col min="16178" max="16178" width="8.7109375" style="481" customWidth="1"/>
    <col min="16179" max="16179" width="9.140625" style="481" customWidth="1"/>
    <col min="16180" max="16180" width="8.85546875" style="481" customWidth="1"/>
    <col min="16181" max="16181" width="6" style="481" customWidth="1"/>
    <col min="16182" max="16182" width="7.5703125" style="481" customWidth="1"/>
    <col min="16183" max="16183" width="8" style="481" customWidth="1"/>
    <col min="16184" max="16184" width="8.140625" style="481" customWidth="1"/>
    <col min="16185" max="16185" width="7" style="481" customWidth="1"/>
    <col min="16186" max="16186" width="7.5703125" style="481" customWidth="1"/>
    <col min="16187" max="16187" width="7.42578125" style="481" customWidth="1"/>
    <col min="16188" max="16188" width="7.28515625" style="481" customWidth="1"/>
    <col min="16189" max="16189" width="7" style="481" customWidth="1"/>
    <col min="16190" max="16190" width="7.5703125" style="481" customWidth="1"/>
    <col min="16191" max="16191" width="8.28515625" style="481" customWidth="1"/>
    <col min="16192" max="16192" width="7.5703125" style="481" customWidth="1"/>
    <col min="16193" max="16193" width="11.140625" style="481" customWidth="1"/>
    <col min="16194" max="16194" width="6.42578125" style="481" customWidth="1"/>
    <col min="16195" max="16195" width="7.5703125" style="481" customWidth="1"/>
    <col min="16196" max="16196" width="9" style="481" customWidth="1"/>
    <col min="16197" max="16197" width="8.42578125" style="481" bestFit="1" customWidth="1"/>
    <col min="16198" max="16198" width="9.140625" style="481" bestFit="1" customWidth="1"/>
    <col min="16199" max="16199" width="10.85546875" style="481" customWidth="1"/>
    <col min="16200" max="16200" width="6.7109375" style="481" customWidth="1"/>
    <col min="16201" max="16384" width="11.42578125" style="481"/>
  </cols>
  <sheetData>
    <row r="1" spans="1:93">
      <c r="A1" s="1023" t="s">
        <v>1029</v>
      </c>
      <c r="B1" s="1023"/>
      <c r="E1" s="480"/>
      <c r="F1" s="481"/>
      <c r="AQ1" s="481"/>
      <c r="AR1" s="481"/>
      <c r="BH1" s="481"/>
      <c r="BR1" s="485" t="s">
        <v>587</v>
      </c>
      <c r="BS1" s="486"/>
      <c r="BT1" s="486"/>
    </row>
    <row r="2" spans="1:93" s="492" customFormat="1" ht="16.5">
      <c r="A2" s="1024" t="s">
        <v>588</v>
      </c>
      <c r="B2" s="1024"/>
      <c r="C2" s="1024"/>
      <c r="D2" s="1024"/>
      <c r="E2" s="1024"/>
      <c r="F2" s="1024"/>
      <c r="G2" s="1024"/>
      <c r="H2" s="1024"/>
      <c r="I2" s="1024"/>
      <c r="J2" s="1024"/>
      <c r="K2" s="1024"/>
      <c r="L2" s="1024"/>
      <c r="M2" s="1024"/>
      <c r="N2" s="1024"/>
      <c r="O2" s="1024"/>
      <c r="P2" s="1024"/>
      <c r="Q2" s="1024"/>
      <c r="R2" s="1024"/>
      <c r="S2" s="1024"/>
      <c r="T2" s="1024"/>
      <c r="U2" s="1024"/>
      <c r="V2" s="1024"/>
      <c r="W2" s="1024"/>
      <c r="X2" s="1024"/>
      <c r="Y2" s="1024"/>
      <c r="Z2" s="1024"/>
      <c r="AA2" s="1024"/>
      <c r="AB2" s="1024"/>
      <c r="AC2" s="1024"/>
      <c r="AD2" s="1024"/>
      <c r="AE2" s="1024"/>
      <c r="AF2" s="1024"/>
      <c r="AG2" s="1024"/>
      <c r="AH2" s="1024"/>
      <c r="AI2" s="1024"/>
      <c r="AJ2" s="1024"/>
      <c r="AK2" s="1024"/>
      <c r="AL2" s="1024"/>
      <c r="AM2" s="1024"/>
      <c r="AN2" s="1024"/>
      <c r="AO2" s="1024"/>
      <c r="AP2" s="1024"/>
      <c r="AQ2" s="1024"/>
      <c r="AR2" s="1024"/>
      <c r="AS2" s="1024"/>
      <c r="AT2" s="1024"/>
      <c r="AU2" s="1024"/>
      <c r="AV2" s="1024"/>
      <c r="AW2" s="1024"/>
      <c r="AX2" s="1024"/>
      <c r="AY2" s="1024"/>
      <c r="AZ2" s="1024"/>
      <c r="BA2" s="1024"/>
      <c r="BB2" s="1024"/>
      <c r="BC2" s="1024"/>
      <c r="BD2" s="1024"/>
      <c r="BE2" s="1024"/>
      <c r="BF2" s="1024"/>
      <c r="BG2" s="1024"/>
      <c r="BH2" s="1024"/>
      <c r="BI2" s="1024"/>
      <c r="BJ2" s="1024"/>
      <c r="BK2" s="1024"/>
      <c r="BL2" s="1024"/>
      <c r="BM2" s="1024"/>
      <c r="BN2" s="1024"/>
      <c r="BO2" s="1024"/>
      <c r="BP2" s="1024"/>
      <c r="BQ2" s="1024"/>
      <c r="BR2" s="1024"/>
      <c r="BS2" s="489"/>
      <c r="BT2" s="489"/>
      <c r="BU2" s="489"/>
      <c r="BV2" s="489"/>
      <c r="BW2" s="490"/>
      <c r="BX2" s="490"/>
      <c r="BY2" s="490"/>
      <c r="BZ2" s="491"/>
      <c r="CA2" s="491"/>
      <c r="CB2" s="491"/>
      <c r="CC2" s="491"/>
      <c r="CD2" s="491"/>
      <c r="CE2" s="491"/>
      <c r="CF2" s="491"/>
      <c r="CG2" s="491"/>
      <c r="CH2" s="491"/>
      <c r="CI2" s="491"/>
      <c r="CJ2" s="491"/>
      <c r="CK2" s="491"/>
      <c r="CL2" s="491"/>
      <c r="CM2" s="491"/>
      <c r="CN2" s="491"/>
      <c r="CO2" s="491"/>
    </row>
    <row r="3" spans="1:93" s="492" customFormat="1" ht="16.5">
      <c r="A3" s="1025" t="s">
        <v>1021</v>
      </c>
      <c r="B3" s="1025"/>
      <c r="C3" s="1025"/>
      <c r="D3" s="1025"/>
      <c r="E3" s="1025"/>
      <c r="F3" s="1025"/>
      <c r="G3" s="1025"/>
      <c r="H3" s="1025"/>
      <c r="I3" s="1025"/>
      <c r="J3" s="1025"/>
      <c r="K3" s="1025"/>
      <c r="L3" s="1025"/>
      <c r="M3" s="1025"/>
      <c r="N3" s="1025"/>
      <c r="O3" s="1025"/>
      <c r="P3" s="1025"/>
      <c r="Q3" s="1025"/>
      <c r="R3" s="1025"/>
      <c r="S3" s="1025"/>
      <c r="T3" s="1025"/>
      <c r="U3" s="1025"/>
      <c r="V3" s="1025"/>
      <c r="W3" s="1025"/>
      <c r="X3" s="1025"/>
      <c r="Y3" s="1025"/>
      <c r="Z3" s="1025"/>
      <c r="AA3" s="1025"/>
      <c r="AB3" s="1025"/>
      <c r="AC3" s="1025"/>
      <c r="AD3" s="1025"/>
      <c r="AE3" s="1025"/>
      <c r="AF3" s="1025"/>
      <c r="AG3" s="1025"/>
      <c r="AH3" s="1025"/>
      <c r="AI3" s="1025"/>
      <c r="AJ3" s="1025"/>
      <c r="AK3" s="1025"/>
      <c r="AL3" s="1025"/>
      <c r="AM3" s="1025"/>
      <c r="AN3" s="1025"/>
      <c r="AO3" s="1025"/>
      <c r="AP3" s="1025"/>
      <c r="AQ3" s="1025"/>
      <c r="AR3" s="1025"/>
      <c r="AS3" s="1025"/>
      <c r="AT3" s="1025"/>
      <c r="AU3" s="1025"/>
      <c r="AV3" s="1025"/>
      <c r="AW3" s="1025"/>
      <c r="AX3" s="1025"/>
      <c r="AY3" s="1025"/>
      <c r="AZ3" s="1025"/>
      <c r="BA3" s="1025"/>
      <c r="BB3" s="1025"/>
      <c r="BC3" s="1025"/>
      <c r="BD3" s="1025"/>
      <c r="BE3" s="1025"/>
      <c r="BF3" s="1025"/>
      <c r="BG3" s="1025"/>
      <c r="BH3" s="1025"/>
      <c r="BI3" s="1025"/>
      <c r="BJ3" s="1025"/>
      <c r="BK3" s="1025"/>
      <c r="BL3" s="1025"/>
      <c r="BM3" s="1025"/>
      <c r="BN3" s="1025"/>
      <c r="BO3" s="1025"/>
      <c r="BP3" s="1025"/>
      <c r="BQ3" s="1025"/>
      <c r="BR3" s="1025"/>
      <c r="BS3" s="493"/>
      <c r="BT3" s="493"/>
      <c r="BU3" s="489"/>
      <c r="BV3" s="489"/>
      <c r="BW3" s="490"/>
      <c r="BX3" s="490"/>
      <c r="BY3" s="490"/>
      <c r="BZ3" s="491"/>
      <c r="CA3" s="491"/>
      <c r="CB3" s="491"/>
      <c r="CC3" s="491"/>
      <c r="CD3" s="491"/>
      <c r="CE3" s="491"/>
      <c r="CF3" s="491"/>
      <c r="CG3" s="491"/>
      <c r="CH3" s="491"/>
      <c r="CI3" s="491"/>
      <c r="CJ3" s="491"/>
      <c r="CK3" s="491"/>
      <c r="CL3" s="491"/>
      <c r="CM3" s="491"/>
      <c r="CN3" s="491"/>
      <c r="CO3" s="491"/>
    </row>
    <row r="4" spans="1:93" s="492" customFormat="1" ht="16.5">
      <c r="A4" s="494"/>
      <c r="B4" s="495"/>
      <c r="C4" s="496"/>
      <c r="D4" s="497"/>
      <c r="E4" s="498"/>
      <c r="F4" s="499"/>
      <c r="G4" s="499"/>
      <c r="H4" s="499"/>
      <c r="I4" s="499"/>
      <c r="J4" s="499"/>
      <c r="K4" s="499"/>
      <c r="L4" s="499"/>
      <c r="M4" s="499"/>
      <c r="N4" s="500"/>
      <c r="O4" s="500"/>
      <c r="P4" s="500"/>
      <c r="Q4" s="500"/>
      <c r="R4" s="500"/>
      <c r="S4" s="500"/>
      <c r="T4" s="500"/>
      <c r="U4" s="500"/>
      <c r="V4" s="500"/>
      <c r="W4" s="500"/>
      <c r="X4" s="500"/>
      <c r="Y4" s="500"/>
      <c r="Z4" s="500"/>
      <c r="AA4" s="500"/>
      <c r="AB4" s="500"/>
      <c r="AC4" s="1026" t="s">
        <v>589</v>
      </c>
      <c r="AD4" s="1026"/>
      <c r="AE4" s="1026"/>
      <c r="AF4" s="1026"/>
      <c r="AG4" s="1026"/>
      <c r="AH4" s="1026"/>
      <c r="AI4" s="1026"/>
      <c r="AJ4" s="1026"/>
      <c r="AK4" s="1026"/>
      <c r="AL4" s="1026"/>
      <c r="AM4" s="1026"/>
      <c r="AN4" s="1026"/>
      <c r="AO4" s="1026"/>
      <c r="AP4" s="1026"/>
      <c r="AQ4" s="1026"/>
      <c r="AR4" s="1026"/>
      <c r="AS4" s="1026"/>
      <c r="AT4" s="1026"/>
      <c r="AU4" s="1026"/>
      <c r="AV4" s="1026"/>
      <c r="AW4" s="1026"/>
      <c r="AX4" s="1026"/>
      <c r="AY4" s="1026"/>
      <c r="AZ4" s="1026"/>
      <c r="BA4" s="1026"/>
      <c r="BB4" s="1026"/>
      <c r="BC4" s="1026"/>
      <c r="BD4" s="1026"/>
      <c r="BE4" s="1026"/>
      <c r="BF4" s="1026"/>
      <c r="BG4" s="1026"/>
      <c r="BH4" s="1026"/>
      <c r="BI4" s="1026"/>
      <c r="BJ4" s="1026"/>
      <c r="BK4" s="1026"/>
      <c r="BL4" s="1026"/>
      <c r="BM4" s="1026"/>
      <c r="BN4" s="1026"/>
      <c r="BO4" s="1026"/>
      <c r="BP4" s="1026"/>
      <c r="BQ4" s="1026"/>
      <c r="BR4" s="1026"/>
      <c r="BS4" s="501"/>
      <c r="BT4" s="501"/>
      <c r="BU4" s="501"/>
      <c r="BV4" s="501"/>
      <c r="BW4" s="501"/>
      <c r="BX4" s="501"/>
      <c r="BY4" s="502"/>
      <c r="BZ4" s="491"/>
      <c r="CA4" s="491"/>
      <c r="CB4" s="491"/>
      <c r="CC4" s="491"/>
      <c r="CD4" s="491"/>
      <c r="CE4" s="491"/>
      <c r="CF4" s="491"/>
      <c r="CG4" s="491"/>
      <c r="CH4" s="491"/>
      <c r="CI4" s="491"/>
      <c r="CJ4" s="491"/>
      <c r="CK4" s="491"/>
      <c r="CL4" s="491"/>
      <c r="CM4" s="491"/>
      <c r="CN4" s="491"/>
      <c r="CO4" s="491"/>
    </row>
    <row r="5" spans="1:93" s="507" customFormat="1" ht="47.25" customHeight="1">
      <c r="A5" s="1027" t="s">
        <v>0</v>
      </c>
      <c r="B5" s="996" t="s">
        <v>1</v>
      </c>
      <c r="C5" s="996" t="s">
        <v>590</v>
      </c>
      <c r="D5" s="996" t="s">
        <v>591</v>
      </c>
      <c r="E5" s="996" t="s">
        <v>592</v>
      </c>
      <c r="F5" s="996" t="s">
        <v>593</v>
      </c>
      <c r="G5" s="996"/>
      <c r="H5" s="996"/>
      <c r="I5" s="996"/>
      <c r="J5" s="996"/>
      <c r="K5" s="996"/>
      <c r="L5" s="1000" t="s">
        <v>594</v>
      </c>
      <c r="M5" s="1002"/>
      <c r="N5" s="984" t="s">
        <v>7</v>
      </c>
      <c r="O5" s="986"/>
      <c r="P5" s="993" t="s">
        <v>595</v>
      </c>
      <c r="Q5" s="573"/>
      <c r="R5" s="573"/>
      <c r="S5" s="573"/>
      <c r="T5" s="573" t="s">
        <v>596</v>
      </c>
      <c r="U5" s="993" t="s">
        <v>596</v>
      </c>
      <c r="V5" s="574"/>
      <c r="W5" s="575"/>
      <c r="X5" s="1022" t="s">
        <v>597</v>
      </c>
      <c r="Y5" s="1022"/>
      <c r="Z5" s="993" t="s">
        <v>598</v>
      </c>
      <c r="AA5" s="1009" t="s">
        <v>599</v>
      </c>
      <c r="AB5" s="1009"/>
      <c r="AC5" s="1009"/>
      <c r="AD5" s="1009"/>
      <c r="AE5" s="1009" t="s">
        <v>600</v>
      </c>
      <c r="AF5" s="1009"/>
      <c r="AG5" s="1009"/>
      <c r="AH5" s="1009"/>
      <c r="AI5" s="1010" t="s">
        <v>601</v>
      </c>
      <c r="AJ5" s="1011"/>
      <c r="AK5" s="1011"/>
      <c r="AL5" s="1012"/>
      <c r="AM5" s="1010" t="s">
        <v>602</v>
      </c>
      <c r="AN5" s="1011"/>
      <c r="AO5" s="1011"/>
      <c r="AP5" s="1012"/>
      <c r="AQ5" s="1013" t="s">
        <v>603</v>
      </c>
      <c r="AR5" s="1014"/>
      <c r="AS5" s="503"/>
      <c r="AT5" s="503"/>
      <c r="AU5" s="997" t="s">
        <v>604</v>
      </c>
      <c r="AV5" s="998"/>
      <c r="AW5" s="998"/>
      <c r="AX5" s="998"/>
      <c r="AY5" s="999"/>
      <c r="AZ5" s="997" t="s">
        <v>605</v>
      </c>
      <c r="BA5" s="998"/>
      <c r="BB5" s="998"/>
      <c r="BC5" s="998"/>
      <c r="BD5" s="999"/>
      <c r="BE5" s="990" t="s">
        <v>606</v>
      </c>
      <c r="BF5" s="990" t="s">
        <v>607</v>
      </c>
      <c r="BG5" s="990" t="s">
        <v>608</v>
      </c>
      <c r="BH5" s="990" t="s">
        <v>609</v>
      </c>
      <c r="BI5" s="993" t="s">
        <v>610</v>
      </c>
      <c r="BJ5" s="993" t="s">
        <v>606</v>
      </c>
      <c r="BK5" s="987" t="s">
        <v>611</v>
      </c>
      <c r="BL5" s="987" t="s">
        <v>612</v>
      </c>
      <c r="BM5" s="987" t="s">
        <v>613</v>
      </c>
      <c r="BN5" s="987" t="s">
        <v>614</v>
      </c>
      <c r="BO5" s="987" t="s">
        <v>615</v>
      </c>
      <c r="BP5" s="1016" t="s">
        <v>616</v>
      </c>
      <c r="BQ5" s="1019" t="s">
        <v>617</v>
      </c>
      <c r="BR5" s="996" t="s">
        <v>10</v>
      </c>
      <c r="BS5" s="1015" t="s">
        <v>618</v>
      </c>
      <c r="BT5" s="504"/>
      <c r="BU5" s="504"/>
      <c r="BV5" s="504"/>
      <c r="BW5" s="505"/>
      <c r="BX5" s="505"/>
      <c r="BY5" s="504"/>
      <c r="BZ5" s="506"/>
      <c r="CA5" s="506"/>
      <c r="CB5" s="506"/>
      <c r="CC5" s="506"/>
      <c r="CD5" s="506"/>
      <c r="CE5" s="506"/>
      <c r="CF5" s="506"/>
      <c r="CG5" s="506"/>
      <c r="CH5" s="506"/>
      <c r="CI5" s="506"/>
      <c r="CJ5" s="506"/>
      <c r="CK5" s="506"/>
      <c r="CL5" s="506"/>
      <c r="CM5" s="506"/>
      <c r="CN5" s="506"/>
      <c r="CO5" s="506"/>
    </row>
    <row r="6" spans="1:93" s="511" customFormat="1">
      <c r="A6" s="1027"/>
      <c r="B6" s="996"/>
      <c r="C6" s="996"/>
      <c r="D6" s="996"/>
      <c r="E6" s="996"/>
      <c r="F6" s="996" t="s">
        <v>619</v>
      </c>
      <c r="G6" s="996" t="s">
        <v>620</v>
      </c>
      <c r="H6" s="996"/>
      <c r="I6" s="996"/>
      <c r="J6" s="996"/>
      <c r="K6" s="996"/>
      <c r="L6" s="980" t="s">
        <v>555</v>
      </c>
      <c r="M6" s="980" t="s">
        <v>621</v>
      </c>
      <c r="N6" s="971" t="s">
        <v>622</v>
      </c>
      <c r="O6" s="971" t="s">
        <v>623</v>
      </c>
      <c r="P6" s="994"/>
      <c r="Q6" s="508"/>
      <c r="R6" s="508"/>
      <c r="S6" s="508"/>
      <c r="T6" s="508"/>
      <c r="U6" s="994"/>
      <c r="V6" s="509"/>
      <c r="W6" s="510"/>
      <c r="X6" s="1009" t="s">
        <v>624</v>
      </c>
      <c r="Y6" s="1009" t="s">
        <v>625</v>
      </c>
      <c r="Z6" s="994"/>
      <c r="AA6" s="981" t="s">
        <v>555</v>
      </c>
      <c r="AB6" s="984" t="s">
        <v>626</v>
      </c>
      <c r="AC6" s="985"/>
      <c r="AD6" s="986"/>
      <c r="AE6" s="981" t="s">
        <v>555</v>
      </c>
      <c r="AF6" s="984" t="s">
        <v>626</v>
      </c>
      <c r="AG6" s="985"/>
      <c r="AH6" s="986"/>
      <c r="AI6" s="981" t="s">
        <v>555</v>
      </c>
      <c r="AJ6" s="984" t="s">
        <v>626</v>
      </c>
      <c r="AK6" s="985"/>
      <c r="AL6" s="986"/>
      <c r="AM6" s="981" t="s">
        <v>555</v>
      </c>
      <c r="AN6" s="984" t="s">
        <v>626</v>
      </c>
      <c r="AO6" s="985"/>
      <c r="AP6" s="986"/>
      <c r="AQ6" s="990" t="s">
        <v>555</v>
      </c>
      <c r="AR6" s="1000" t="s">
        <v>627</v>
      </c>
      <c r="AS6" s="1001"/>
      <c r="AT6" s="1002"/>
      <c r="AU6" s="974" t="s">
        <v>555</v>
      </c>
      <c r="AV6" s="977" t="s">
        <v>626</v>
      </c>
      <c r="AW6" s="978"/>
      <c r="AX6" s="978"/>
      <c r="AY6" s="979"/>
      <c r="AZ6" s="974" t="s">
        <v>555</v>
      </c>
      <c r="BA6" s="977" t="s">
        <v>626</v>
      </c>
      <c r="BB6" s="978"/>
      <c r="BC6" s="978"/>
      <c r="BD6" s="979"/>
      <c r="BE6" s="991"/>
      <c r="BF6" s="991"/>
      <c r="BG6" s="991"/>
      <c r="BH6" s="991"/>
      <c r="BI6" s="994"/>
      <c r="BJ6" s="994"/>
      <c r="BK6" s="988"/>
      <c r="BL6" s="988"/>
      <c r="BM6" s="988"/>
      <c r="BN6" s="988"/>
      <c r="BO6" s="988"/>
      <c r="BP6" s="1017"/>
      <c r="BQ6" s="1020"/>
      <c r="BR6" s="996"/>
      <c r="BS6" s="1015"/>
      <c r="BT6" s="504"/>
      <c r="BU6" s="504"/>
      <c r="BV6" s="504"/>
      <c r="BW6" s="505"/>
      <c r="BX6" s="505"/>
      <c r="BY6" s="504"/>
      <c r="BZ6" s="504"/>
      <c r="CA6" s="504"/>
      <c r="CB6" s="504"/>
      <c r="CC6" s="504"/>
      <c r="CD6" s="504"/>
      <c r="CE6" s="504"/>
      <c r="CF6" s="504"/>
      <c r="CG6" s="504"/>
      <c r="CH6" s="504"/>
      <c r="CI6" s="504"/>
      <c r="CJ6" s="504"/>
      <c r="CK6" s="504"/>
      <c r="CL6" s="504"/>
      <c r="CM6" s="504"/>
      <c r="CN6" s="504"/>
      <c r="CO6" s="504"/>
    </row>
    <row r="7" spans="1:93" s="511" customFormat="1" ht="15.75" customHeight="1">
      <c r="A7" s="1027"/>
      <c r="B7" s="996"/>
      <c r="C7" s="996"/>
      <c r="D7" s="996"/>
      <c r="E7" s="996"/>
      <c r="F7" s="996"/>
      <c r="G7" s="996" t="s">
        <v>555</v>
      </c>
      <c r="H7" s="996" t="s">
        <v>628</v>
      </c>
      <c r="I7" s="996"/>
      <c r="J7" s="996"/>
      <c r="K7" s="996" t="s">
        <v>629</v>
      </c>
      <c r="L7" s="972"/>
      <c r="M7" s="972"/>
      <c r="N7" s="969"/>
      <c r="O7" s="969"/>
      <c r="P7" s="994"/>
      <c r="Q7" s="508"/>
      <c r="R7" s="508"/>
      <c r="S7" s="508"/>
      <c r="T7" s="508"/>
      <c r="U7" s="994"/>
      <c r="V7" s="509"/>
      <c r="W7" s="510"/>
      <c r="X7" s="1009"/>
      <c r="Y7" s="1009"/>
      <c r="Z7" s="994"/>
      <c r="AA7" s="982"/>
      <c r="AB7" s="969" t="s">
        <v>630</v>
      </c>
      <c r="AC7" s="969" t="s">
        <v>631</v>
      </c>
      <c r="AD7" s="971" t="s">
        <v>629</v>
      </c>
      <c r="AE7" s="982"/>
      <c r="AF7" s="969" t="s">
        <v>630</v>
      </c>
      <c r="AG7" s="969" t="s">
        <v>631</v>
      </c>
      <c r="AH7" s="971" t="s">
        <v>629</v>
      </c>
      <c r="AI7" s="982"/>
      <c r="AJ7" s="969" t="s">
        <v>630</v>
      </c>
      <c r="AK7" s="969" t="s">
        <v>631</v>
      </c>
      <c r="AL7" s="971" t="s">
        <v>629</v>
      </c>
      <c r="AM7" s="982"/>
      <c r="AN7" s="969" t="s">
        <v>630</v>
      </c>
      <c r="AO7" s="969" t="s">
        <v>631</v>
      </c>
      <c r="AP7" s="971" t="s">
        <v>629</v>
      </c>
      <c r="AQ7" s="991"/>
      <c r="AR7" s="1003"/>
      <c r="AS7" s="1004"/>
      <c r="AT7" s="1005"/>
      <c r="AU7" s="975"/>
      <c r="AV7" s="972" t="s">
        <v>630</v>
      </c>
      <c r="AW7" s="972" t="s">
        <v>632</v>
      </c>
      <c r="AX7" s="972" t="s">
        <v>633</v>
      </c>
      <c r="AY7" s="980" t="s">
        <v>629</v>
      </c>
      <c r="AZ7" s="975"/>
      <c r="BA7" s="972" t="s">
        <v>630</v>
      </c>
      <c r="BB7" s="972" t="s">
        <v>632</v>
      </c>
      <c r="BC7" s="972" t="s">
        <v>633</v>
      </c>
      <c r="BD7" s="980" t="s">
        <v>629</v>
      </c>
      <c r="BE7" s="991"/>
      <c r="BF7" s="991"/>
      <c r="BG7" s="991"/>
      <c r="BH7" s="991"/>
      <c r="BI7" s="994"/>
      <c r="BJ7" s="994"/>
      <c r="BK7" s="988"/>
      <c r="BL7" s="988"/>
      <c r="BM7" s="988"/>
      <c r="BN7" s="988"/>
      <c r="BO7" s="988"/>
      <c r="BP7" s="1017"/>
      <c r="BQ7" s="1020"/>
      <c r="BR7" s="996"/>
      <c r="BS7" s="1015"/>
      <c r="BT7" s="504"/>
      <c r="BU7" s="504"/>
      <c r="BV7" s="504"/>
      <c r="BW7" s="505"/>
      <c r="BX7" s="505"/>
      <c r="BY7" s="504"/>
      <c r="BZ7" s="504"/>
      <c r="CA7" s="504"/>
      <c r="CB7" s="504"/>
      <c r="CC7" s="504"/>
      <c r="CD7" s="504"/>
      <c r="CE7" s="504"/>
      <c r="CF7" s="504"/>
      <c r="CG7" s="504"/>
      <c r="CH7" s="504"/>
      <c r="CI7" s="504"/>
      <c r="CJ7" s="504"/>
      <c r="CK7" s="504"/>
      <c r="CL7" s="504"/>
      <c r="CM7" s="504"/>
      <c r="CN7" s="504"/>
      <c r="CO7" s="504"/>
    </row>
    <row r="8" spans="1:93" s="511" customFormat="1">
      <c r="A8" s="1027"/>
      <c r="B8" s="996"/>
      <c r="C8" s="996"/>
      <c r="D8" s="996"/>
      <c r="E8" s="996"/>
      <c r="F8" s="996"/>
      <c r="G8" s="996"/>
      <c r="H8" s="512" t="s">
        <v>634</v>
      </c>
      <c r="I8" s="513" t="s">
        <v>635</v>
      </c>
      <c r="J8" s="513" t="s">
        <v>631</v>
      </c>
      <c r="K8" s="996"/>
      <c r="L8" s="973"/>
      <c r="M8" s="973"/>
      <c r="N8" s="970"/>
      <c r="O8" s="970"/>
      <c r="P8" s="995"/>
      <c r="Q8" s="514"/>
      <c r="R8" s="514"/>
      <c r="S8" s="514"/>
      <c r="T8" s="514"/>
      <c r="U8" s="995"/>
      <c r="V8" s="515"/>
      <c r="W8" s="516"/>
      <c r="X8" s="1009"/>
      <c r="Y8" s="1009"/>
      <c r="Z8" s="995"/>
      <c r="AA8" s="983"/>
      <c r="AB8" s="970"/>
      <c r="AC8" s="970"/>
      <c r="AD8" s="970"/>
      <c r="AE8" s="983"/>
      <c r="AF8" s="970"/>
      <c r="AG8" s="970"/>
      <c r="AH8" s="970"/>
      <c r="AI8" s="983"/>
      <c r="AJ8" s="970"/>
      <c r="AK8" s="970"/>
      <c r="AL8" s="970"/>
      <c r="AM8" s="983"/>
      <c r="AN8" s="970"/>
      <c r="AO8" s="970"/>
      <c r="AP8" s="970"/>
      <c r="AQ8" s="992"/>
      <c r="AR8" s="1006"/>
      <c r="AS8" s="1007"/>
      <c r="AT8" s="1008"/>
      <c r="AU8" s="976"/>
      <c r="AV8" s="973"/>
      <c r="AW8" s="973"/>
      <c r="AX8" s="973"/>
      <c r="AY8" s="973"/>
      <c r="AZ8" s="976"/>
      <c r="BA8" s="973"/>
      <c r="BB8" s="973"/>
      <c r="BC8" s="973"/>
      <c r="BD8" s="973"/>
      <c r="BE8" s="992"/>
      <c r="BF8" s="992"/>
      <c r="BG8" s="992"/>
      <c r="BH8" s="992"/>
      <c r="BI8" s="995"/>
      <c r="BJ8" s="995"/>
      <c r="BK8" s="989"/>
      <c r="BL8" s="989"/>
      <c r="BM8" s="989"/>
      <c r="BN8" s="989"/>
      <c r="BO8" s="989"/>
      <c r="BP8" s="1018"/>
      <c r="BQ8" s="1021"/>
      <c r="BR8" s="996"/>
      <c r="BS8" s="1015"/>
      <c r="BT8" s="504"/>
      <c r="BU8" s="504"/>
      <c r="BV8" s="504"/>
      <c r="BW8" s="505"/>
      <c r="BX8" s="505"/>
      <c r="BY8" s="504"/>
      <c r="BZ8" s="504"/>
      <c r="CA8" s="504"/>
      <c r="CB8" s="504"/>
      <c r="CC8" s="504"/>
      <c r="CD8" s="504"/>
      <c r="CE8" s="504"/>
      <c r="CF8" s="504"/>
      <c r="CG8" s="504"/>
      <c r="CH8" s="504"/>
      <c r="CI8" s="504"/>
      <c r="CJ8" s="504"/>
      <c r="CK8" s="504"/>
      <c r="CL8" s="504"/>
      <c r="CM8" s="504"/>
      <c r="CN8" s="504"/>
      <c r="CO8" s="504"/>
    </row>
    <row r="9" spans="1:93" s="525" customFormat="1" ht="21" customHeight="1">
      <c r="A9" s="576">
        <v>1</v>
      </c>
      <c r="B9" s="577">
        <v>2</v>
      </c>
      <c r="C9" s="578">
        <v>3</v>
      </c>
      <c r="D9" s="578"/>
      <c r="E9" s="578">
        <v>7</v>
      </c>
      <c r="F9" s="577">
        <v>8</v>
      </c>
      <c r="G9" s="577">
        <v>9</v>
      </c>
      <c r="H9" s="517">
        <v>10</v>
      </c>
      <c r="I9" s="517">
        <v>11</v>
      </c>
      <c r="J9" s="518"/>
      <c r="K9" s="577"/>
      <c r="L9" s="519">
        <v>12</v>
      </c>
      <c r="M9" s="519">
        <v>13</v>
      </c>
      <c r="N9" s="520"/>
      <c r="O9" s="520"/>
      <c r="P9" s="521"/>
      <c r="Q9" s="522"/>
      <c r="R9" s="522"/>
      <c r="S9" s="522"/>
      <c r="T9" s="522"/>
      <c r="U9" s="521"/>
      <c r="V9" s="523"/>
      <c r="W9" s="524"/>
      <c r="X9" s="579"/>
      <c r="Y9" s="579"/>
      <c r="Z9" s="521"/>
      <c r="AA9" s="520"/>
      <c r="AB9" s="520"/>
      <c r="AC9" s="520"/>
      <c r="AD9" s="520"/>
      <c r="AE9" s="520"/>
      <c r="AF9" s="520"/>
      <c r="AG9" s="520"/>
      <c r="AH9" s="520"/>
      <c r="AI9" s="520"/>
      <c r="AJ9" s="520"/>
      <c r="AK9" s="520"/>
      <c r="AL9" s="520"/>
      <c r="AM9" s="520"/>
      <c r="AN9" s="520"/>
      <c r="AO9" s="520"/>
      <c r="AP9" s="520"/>
      <c r="AQ9" s="519">
        <v>14</v>
      </c>
      <c r="AR9" s="517">
        <v>15</v>
      </c>
      <c r="AT9" s="518"/>
      <c r="AU9" s="519"/>
      <c r="AV9" s="519"/>
      <c r="AW9" s="519"/>
      <c r="AX9" s="519"/>
      <c r="AY9" s="519"/>
      <c r="AZ9" s="519"/>
      <c r="BA9" s="519"/>
      <c r="BB9" s="519"/>
      <c r="BC9" s="519"/>
      <c r="BD9" s="519"/>
      <c r="BE9" s="526"/>
      <c r="BF9" s="526"/>
      <c r="BG9" s="526"/>
      <c r="BH9" s="526">
        <v>16</v>
      </c>
      <c r="BI9" s="521"/>
      <c r="BJ9" s="521"/>
      <c r="BK9" s="527"/>
      <c r="BL9" s="527"/>
      <c r="BM9" s="527"/>
      <c r="BN9" s="527"/>
      <c r="BO9" s="527"/>
      <c r="BP9" s="528">
        <v>17</v>
      </c>
      <c r="BQ9" s="527">
        <v>17</v>
      </c>
      <c r="BR9" s="577">
        <v>18</v>
      </c>
      <c r="BS9" s="529"/>
      <c r="BT9" s="505"/>
      <c r="BU9" s="505"/>
      <c r="BV9" s="505"/>
      <c r="BW9" s="505"/>
      <c r="BX9" s="505"/>
      <c r="BY9" s="505"/>
      <c r="BZ9" s="505"/>
      <c r="CA9" s="505"/>
      <c r="CB9" s="505"/>
      <c r="CC9" s="505"/>
      <c r="CD9" s="505"/>
      <c r="CE9" s="505"/>
      <c r="CF9" s="505"/>
      <c r="CG9" s="505"/>
      <c r="CH9" s="505"/>
      <c r="CI9" s="505"/>
      <c r="CJ9" s="505"/>
      <c r="CK9" s="505"/>
      <c r="CL9" s="505"/>
      <c r="CM9" s="505"/>
      <c r="CN9" s="505"/>
      <c r="CO9" s="505"/>
    </row>
    <row r="10" spans="1:93" s="533" customFormat="1" ht="20.25" customHeight="1">
      <c r="A10" s="580"/>
      <c r="B10" s="581" t="s">
        <v>517</v>
      </c>
      <c r="C10" s="582"/>
      <c r="D10" s="582"/>
      <c r="E10" s="582"/>
      <c r="F10" s="583"/>
      <c r="G10" s="584">
        <f t="shared" ref="G10:BI10" si="0">G11+G20+G25+G30+G45+G52+G61+G69</f>
        <v>145659.06400000001</v>
      </c>
      <c r="H10" s="584">
        <f t="shared" si="0"/>
        <v>145011.79</v>
      </c>
      <c r="I10" s="584">
        <f t="shared" si="0"/>
        <v>126401</v>
      </c>
      <c r="J10" s="584">
        <f t="shared" si="0"/>
        <v>18610.79</v>
      </c>
      <c r="K10" s="584">
        <f t="shared" si="0"/>
        <v>511.774</v>
      </c>
      <c r="L10" s="584">
        <f t="shared" si="0"/>
        <v>145011.79</v>
      </c>
      <c r="M10" s="584">
        <f t="shared" si="0"/>
        <v>126401</v>
      </c>
      <c r="N10" s="584">
        <f t="shared" si="0"/>
        <v>23298.966953000003</v>
      </c>
      <c r="O10" s="584">
        <f t="shared" si="0"/>
        <v>13652.235953000001</v>
      </c>
      <c r="P10" s="584">
        <f t="shared" si="0"/>
        <v>7082.7329999999993</v>
      </c>
      <c r="Q10" s="584">
        <f t="shared" si="0"/>
        <v>7082.7329999999993</v>
      </c>
      <c r="R10" s="584">
        <f t="shared" si="0"/>
        <v>0</v>
      </c>
      <c r="S10" s="584">
        <f t="shared" si="0"/>
        <v>0</v>
      </c>
      <c r="T10" s="584">
        <f t="shared" si="0"/>
        <v>44808</v>
      </c>
      <c r="U10" s="584">
        <f t="shared" si="0"/>
        <v>44708</v>
      </c>
      <c r="V10" s="584">
        <f t="shared" si="0"/>
        <v>0</v>
      </c>
      <c r="W10" s="584">
        <f t="shared" si="0"/>
        <v>100</v>
      </c>
      <c r="X10" s="584">
        <f t="shared" si="0"/>
        <v>0</v>
      </c>
      <c r="Y10" s="584">
        <f t="shared" si="0"/>
        <v>67</v>
      </c>
      <c r="Z10" s="584">
        <f t="shared" si="0"/>
        <v>44775</v>
      </c>
      <c r="AA10" s="584">
        <f t="shared" si="0"/>
        <v>0</v>
      </c>
      <c r="AB10" s="584">
        <f t="shared" si="0"/>
        <v>0</v>
      </c>
      <c r="AC10" s="584">
        <f t="shared" si="0"/>
        <v>0</v>
      </c>
      <c r="AD10" s="584">
        <f t="shared" si="0"/>
        <v>0</v>
      </c>
      <c r="AE10" s="584">
        <f t="shared" si="0"/>
        <v>24597.018053</v>
      </c>
      <c r="AF10" s="584">
        <f t="shared" si="0"/>
        <v>24597.018053</v>
      </c>
      <c r="AG10" s="584">
        <f t="shared" si="0"/>
        <v>0</v>
      </c>
      <c r="AH10" s="584">
        <f t="shared" si="0"/>
        <v>0</v>
      </c>
      <c r="AI10" s="584">
        <f t="shared" si="0"/>
        <v>7082.7329999999993</v>
      </c>
      <c r="AJ10" s="584">
        <f t="shared" si="0"/>
        <v>7082.7329999999993</v>
      </c>
      <c r="AK10" s="584">
        <f t="shared" si="0"/>
        <v>0</v>
      </c>
      <c r="AL10" s="584">
        <f t="shared" si="0"/>
        <v>0</v>
      </c>
      <c r="AM10" s="584">
        <f t="shared" si="0"/>
        <v>44808</v>
      </c>
      <c r="AN10" s="584">
        <f t="shared" si="0"/>
        <v>44708</v>
      </c>
      <c r="AO10" s="584">
        <f t="shared" si="0"/>
        <v>0</v>
      </c>
      <c r="AP10" s="584">
        <f t="shared" si="0"/>
        <v>100</v>
      </c>
      <c r="AQ10" s="584">
        <f t="shared" si="0"/>
        <v>67807</v>
      </c>
      <c r="AR10" s="584">
        <f t="shared" si="0"/>
        <v>67707</v>
      </c>
      <c r="AS10" s="584" t="e">
        <f t="shared" si="0"/>
        <v>#REF!</v>
      </c>
      <c r="AT10" s="584" t="e">
        <f t="shared" si="0"/>
        <v>#REF!</v>
      </c>
      <c r="AU10" s="584" t="e">
        <f t="shared" si="0"/>
        <v>#REF!</v>
      </c>
      <c r="AV10" s="584" t="e">
        <f t="shared" si="0"/>
        <v>#REF!</v>
      </c>
      <c r="AW10" s="584" t="e">
        <f t="shared" si="0"/>
        <v>#REF!</v>
      </c>
      <c r="AX10" s="584" t="e">
        <f t="shared" si="0"/>
        <v>#REF!</v>
      </c>
      <c r="AY10" s="584" t="e">
        <f t="shared" si="0"/>
        <v>#REF!</v>
      </c>
      <c r="AZ10" s="584" t="e">
        <f t="shared" si="0"/>
        <v>#REF!</v>
      </c>
      <c r="BA10" s="584" t="e">
        <f t="shared" si="0"/>
        <v>#REF!</v>
      </c>
      <c r="BB10" s="584" t="e">
        <f t="shared" si="0"/>
        <v>#REF!</v>
      </c>
      <c r="BC10" s="584" t="e">
        <f t="shared" si="0"/>
        <v>#REF!</v>
      </c>
      <c r="BD10" s="584" t="e">
        <f t="shared" si="0"/>
        <v>#REF!</v>
      </c>
      <c r="BE10" s="584" t="e">
        <f t="shared" si="0"/>
        <v>#REF!</v>
      </c>
      <c r="BF10" s="584" t="e">
        <f t="shared" si="0"/>
        <v>#REF!</v>
      </c>
      <c r="BG10" s="584" t="e">
        <f t="shared" si="0"/>
        <v>#REF!</v>
      </c>
      <c r="BH10" s="584">
        <f t="shared" si="0"/>
        <v>67950</v>
      </c>
      <c r="BI10" s="585">
        <f t="shared" si="0"/>
        <v>60489</v>
      </c>
      <c r="BJ10" s="585"/>
      <c r="BK10" s="586"/>
      <c r="BL10" s="586"/>
      <c r="BM10" s="586"/>
      <c r="BN10" s="586"/>
      <c r="BO10" s="586"/>
      <c r="BP10" s="587"/>
      <c r="BQ10" s="586"/>
      <c r="BR10" s="588"/>
      <c r="BS10" s="505"/>
      <c r="BT10" s="505"/>
      <c r="BU10" s="505"/>
      <c r="BV10" s="505"/>
      <c r="BW10" s="505"/>
      <c r="BX10" s="505"/>
      <c r="BY10" s="530"/>
      <c r="BZ10" s="530"/>
      <c r="CA10" s="530"/>
      <c r="CB10" s="530"/>
      <c r="CC10" s="531"/>
      <c r="CD10" s="531">
        <f>BH10-CC10</f>
        <v>67950</v>
      </c>
      <c r="CE10" s="532"/>
      <c r="CF10" s="532"/>
      <c r="CG10" s="532"/>
      <c r="CH10" s="532"/>
      <c r="CI10" s="532"/>
      <c r="CJ10" s="532"/>
      <c r="CK10" s="532"/>
      <c r="CL10" s="532"/>
      <c r="CM10" s="532"/>
      <c r="CN10" s="532"/>
      <c r="CO10" s="532"/>
    </row>
    <row r="11" spans="1:93" s="533" customFormat="1" ht="19.5" customHeight="1">
      <c r="A11" s="580" t="s">
        <v>15</v>
      </c>
      <c r="B11" s="589" t="s">
        <v>356</v>
      </c>
      <c r="C11" s="582"/>
      <c r="D11" s="582"/>
      <c r="E11" s="582"/>
      <c r="F11" s="583"/>
      <c r="G11" s="584">
        <f>G12+G16</f>
        <v>11084</v>
      </c>
      <c r="H11" s="584">
        <f t="shared" ref="H11:BH11" si="1">H12+H16</f>
        <v>10748</v>
      </c>
      <c r="I11" s="584">
        <f t="shared" si="1"/>
        <v>10748</v>
      </c>
      <c r="J11" s="584">
        <f t="shared" si="1"/>
        <v>0</v>
      </c>
      <c r="K11" s="584">
        <f t="shared" si="1"/>
        <v>200</v>
      </c>
      <c r="L11" s="584">
        <f t="shared" si="1"/>
        <v>10748</v>
      </c>
      <c r="M11" s="584">
        <f t="shared" si="1"/>
        <v>10748</v>
      </c>
      <c r="N11" s="584">
        <f t="shared" si="1"/>
        <v>4398.2380000000003</v>
      </c>
      <c r="O11" s="584">
        <f t="shared" si="1"/>
        <v>2569</v>
      </c>
      <c r="P11" s="584">
        <f t="shared" si="1"/>
        <v>454.762</v>
      </c>
      <c r="Q11" s="584">
        <f t="shared" si="1"/>
        <v>454.762</v>
      </c>
      <c r="R11" s="584">
        <f t="shared" si="1"/>
        <v>0</v>
      </c>
      <c r="S11" s="584">
        <f t="shared" si="1"/>
        <v>0</v>
      </c>
      <c r="T11" s="584">
        <f t="shared" si="1"/>
        <v>3244</v>
      </c>
      <c r="U11" s="584">
        <f t="shared" si="1"/>
        <v>3244</v>
      </c>
      <c r="V11" s="584">
        <f t="shared" si="1"/>
        <v>0</v>
      </c>
      <c r="W11" s="584">
        <f t="shared" si="1"/>
        <v>0</v>
      </c>
      <c r="X11" s="584">
        <f t="shared" si="1"/>
        <v>0</v>
      </c>
      <c r="Y11" s="584">
        <f t="shared" si="1"/>
        <v>0</v>
      </c>
      <c r="Z11" s="584">
        <f t="shared" si="1"/>
        <v>3244</v>
      </c>
      <c r="AA11" s="584">
        <f t="shared" si="1"/>
        <v>0</v>
      </c>
      <c r="AB11" s="584">
        <f t="shared" si="1"/>
        <v>0</v>
      </c>
      <c r="AC11" s="584">
        <f t="shared" si="1"/>
        <v>0</v>
      </c>
      <c r="AD11" s="584">
        <f t="shared" si="1"/>
        <v>0</v>
      </c>
      <c r="AE11" s="584">
        <f t="shared" si="1"/>
        <v>2569</v>
      </c>
      <c r="AF11" s="584">
        <f t="shared" si="1"/>
        <v>2569</v>
      </c>
      <c r="AG11" s="584">
        <f t="shared" si="1"/>
        <v>0</v>
      </c>
      <c r="AH11" s="584">
        <f t="shared" si="1"/>
        <v>0</v>
      </c>
      <c r="AI11" s="584">
        <f t="shared" si="1"/>
        <v>454.762</v>
      </c>
      <c r="AJ11" s="584">
        <f t="shared" si="1"/>
        <v>454.762</v>
      </c>
      <c r="AK11" s="584">
        <f t="shared" si="1"/>
        <v>0</v>
      </c>
      <c r="AL11" s="584">
        <f t="shared" si="1"/>
        <v>0</v>
      </c>
      <c r="AM11" s="584">
        <f t="shared" si="1"/>
        <v>3244</v>
      </c>
      <c r="AN11" s="584">
        <f t="shared" si="1"/>
        <v>3244</v>
      </c>
      <c r="AO11" s="584">
        <f t="shared" si="1"/>
        <v>0</v>
      </c>
      <c r="AP11" s="584">
        <f t="shared" si="1"/>
        <v>0</v>
      </c>
      <c r="AQ11" s="584">
        <f t="shared" si="1"/>
        <v>5728</v>
      </c>
      <c r="AR11" s="584">
        <f t="shared" si="1"/>
        <v>5728</v>
      </c>
      <c r="AS11" s="584">
        <f t="shared" si="1"/>
        <v>0</v>
      </c>
      <c r="AT11" s="584">
        <f t="shared" si="1"/>
        <v>0</v>
      </c>
      <c r="AU11" s="584">
        <f t="shared" si="1"/>
        <v>803</v>
      </c>
      <c r="AV11" s="584">
        <f t="shared" si="1"/>
        <v>803</v>
      </c>
      <c r="AW11" s="584">
        <f t="shared" si="1"/>
        <v>0</v>
      </c>
      <c r="AX11" s="584">
        <f t="shared" si="1"/>
        <v>0</v>
      </c>
      <c r="AY11" s="584">
        <f t="shared" si="1"/>
        <v>0</v>
      </c>
      <c r="AZ11" s="584">
        <f t="shared" si="1"/>
        <v>803</v>
      </c>
      <c r="BA11" s="584">
        <f t="shared" si="1"/>
        <v>803</v>
      </c>
      <c r="BB11" s="584">
        <f t="shared" si="1"/>
        <v>0</v>
      </c>
      <c r="BC11" s="584">
        <f t="shared" si="1"/>
        <v>0</v>
      </c>
      <c r="BD11" s="584">
        <f t="shared" si="1"/>
        <v>0</v>
      </c>
      <c r="BE11" s="584">
        <f t="shared" si="1"/>
        <v>0</v>
      </c>
      <c r="BF11" s="584">
        <f t="shared" si="1"/>
        <v>0</v>
      </c>
      <c r="BG11" s="584">
        <f t="shared" si="1"/>
        <v>0</v>
      </c>
      <c r="BH11" s="584">
        <f t="shared" si="1"/>
        <v>3316</v>
      </c>
      <c r="BI11" s="585">
        <f>'[2]PL 3 PB DATP'!H8</f>
        <v>3316</v>
      </c>
      <c r="BJ11" s="585"/>
      <c r="BK11" s="586"/>
      <c r="BL11" s="586"/>
      <c r="BM11" s="586"/>
      <c r="BN11" s="586"/>
      <c r="BO11" s="586"/>
      <c r="BP11" s="587"/>
      <c r="BQ11" s="586"/>
      <c r="BR11" s="588"/>
      <c r="BS11" s="505"/>
      <c r="BT11" s="505"/>
      <c r="BU11" s="505"/>
      <c r="BV11" s="505"/>
      <c r="BW11" s="505"/>
      <c r="BX11" s="505"/>
      <c r="BY11" s="534"/>
      <c r="BZ11" s="535"/>
      <c r="CA11" s="535"/>
      <c r="CB11" s="535"/>
      <c r="CC11" s="535"/>
      <c r="CD11" s="535"/>
      <c r="CE11" s="532"/>
      <c r="CF11" s="532"/>
      <c r="CG11" s="532"/>
      <c r="CH11" s="532"/>
      <c r="CI11" s="532"/>
      <c r="CJ11" s="532"/>
      <c r="CK11" s="532"/>
      <c r="CL11" s="532"/>
      <c r="CM11" s="532"/>
      <c r="CN11" s="532"/>
      <c r="CO11" s="532"/>
    </row>
    <row r="12" spans="1:93" s="533" customFormat="1" ht="21" customHeight="1">
      <c r="A12" s="580" t="s">
        <v>219</v>
      </c>
      <c r="B12" s="589" t="s">
        <v>636</v>
      </c>
      <c r="C12" s="582"/>
      <c r="D12" s="582"/>
      <c r="E12" s="582"/>
      <c r="F12" s="583"/>
      <c r="G12" s="584">
        <f>SUM(G13:G15)</f>
        <v>6948</v>
      </c>
      <c r="H12" s="584">
        <f t="shared" ref="H12:BH12" si="2">SUM(H13:H15)</f>
        <v>6748</v>
      </c>
      <c r="I12" s="584">
        <f t="shared" si="2"/>
        <v>6748</v>
      </c>
      <c r="J12" s="584">
        <f t="shared" si="2"/>
        <v>0</v>
      </c>
      <c r="K12" s="584">
        <f t="shared" si="2"/>
        <v>200</v>
      </c>
      <c r="L12" s="584">
        <f t="shared" si="2"/>
        <v>6748</v>
      </c>
      <c r="M12" s="584">
        <f t="shared" si="2"/>
        <v>6748</v>
      </c>
      <c r="N12" s="584">
        <f t="shared" si="2"/>
        <v>4398.2380000000003</v>
      </c>
      <c r="O12" s="584">
        <f t="shared" si="2"/>
        <v>2569</v>
      </c>
      <c r="P12" s="584">
        <f t="shared" si="2"/>
        <v>454.762</v>
      </c>
      <c r="Q12" s="584">
        <f t="shared" si="2"/>
        <v>454.762</v>
      </c>
      <c r="R12" s="584">
        <f t="shared" si="2"/>
        <v>0</v>
      </c>
      <c r="S12" s="584">
        <f t="shared" si="2"/>
        <v>0</v>
      </c>
      <c r="T12" s="584">
        <f t="shared" si="2"/>
        <v>3244</v>
      </c>
      <c r="U12" s="584">
        <f t="shared" si="2"/>
        <v>3244</v>
      </c>
      <c r="V12" s="584">
        <f t="shared" si="2"/>
        <v>0</v>
      </c>
      <c r="W12" s="584">
        <f t="shared" si="2"/>
        <v>0</v>
      </c>
      <c r="X12" s="584">
        <f t="shared" si="2"/>
        <v>0</v>
      </c>
      <c r="Y12" s="584">
        <f t="shared" si="2"/>
        <v>0</v>
      </c>
      <c r="Z12" s="584">
        <f t="shared" si="2"/>
        <v>3244</v>
      </c>
      <c r="AA12" s="584">
        <f t="shared" si="2"/>
        <v>0</v>
      </c>
      <c r="AB12" s="584">
        <f t="shared" si="2"/>
        <v>0</v>
      </c>
      <c r="AC12" s="584">
        <f t="shared" si="2"/>
        <v>0</v>
      </c>
      <c r="AD12" s="584">
        <f t="shared" si="2"/>
        <v>0</v>
      </c>
      <c r="AE12" s="584">
        <f t="shared" si="2"/>
        <v>2569</v>
      </c>
      <c r="AF12" s="584">
        <f t="shared" si="2"/>
        <v>2569</v>
      </c>
      <c r="AG12" s="584">
        <f t="shared" si="2"/>
        <v>0</v>
      </c>
      <c r="AH12" s="584">
        <f t="shared" si="2"/>
        <v>0</v>
      </c>
      <c r="AI12" s="584">
        <f t="shared" si="2"/>
        <v>454.762</v>
      </c>
      <c r="AJ12" s="584">
        <f t="shared" si="2"/>
        <v>454.762</v>
      </c>
      <c r="AK12" s="584">
        <f t="shared" si="2"/>
        <v>0</v>
      </c>
      <c r="AL12" s="584">
        <f t="shared" si="2"/>
        <v>0</v>
      </c>
      <c r="AM12" s="584">
        <f t="shared" si="2"/>
        <v>3244</v>
      </c>
      <c r="AN12" s="584">
        <f t="shared" si="2"/>
        <v>3244</v>
      </c>
      <c r="AO12" s="584">
        <f t="shared" si="2"/>
        <v>0</v>
      </c>
      <c r="AP12" s="584">
        <f t="shared" si="2"/>
        <v>0</v>
      </c>
      <c r="AQ12" s="584">
        <f t="shared" si="2"/>
        <v>5728</v>
      </c>
      <c r="AR12" s="584">
        <f t="shared" si="2"/>
        <v>5728</v>
      </c>
      <c r="AS12" s="584">
        <f t="shared" si="2"/>
        <v>0</v>
      </c>
      <c r="AT12" s="584">
        <f t="shared" si="2"/>
        <v>0</v>
      </c>
      <c r="AU12" s="584">
        <f t="shared" si="2"/>
        <v>803</v>
      </c>
      <c r="AV12" s="584">
        <f t="shared" si="2"/>
        <v>803</v>
      </c>
      <c r="AW12" s="584">
        <f t="shared" si="2"/>
        <v>0</v>
      </c>
      <c r="AX12" s="584">
        <f t="shared" si="2"/>
        <v>0</v>
      </c>
      <c r="AY12" s="584">
        <f t="shared" si="2"/>
        <v>0</v>
      </c>
      <c r="AZ12" s="584">
        <f t="shared" si="2"/>
        <v>803</v>
      </c>
      <c r="BA12" s="584">
        <f t="shared" si="2"/>
        <v>803</v>
      </c>
      <c r="BB12" s="584">
        <f t="shared" si="2"/>
        <v>0</v>
      </c>
      <c r="BC12" s="584">
        <f t="shared" si="2"/>
        <v>0</v>
      </c>
      <c r="BD12" s="584">
        <f t="shared" si="2"/>
        <v>0</v>
      </c>
      <c r="BE12" s="584">
        <f t="shared" si="2"/>
        <v>0</v>
      </c>
      <c r="BF12" s="584">
        <f t="shared" si="2"/>
        <v>0</v>
      </c>
      <c r="BG12" s="584">
        <f t="shared" si="2"/>
        <v>0</v>
      </c>
      <c r="BH12" s="584">
        <f t="shared" si="2"/>
        <v>803</v>
      </c>
      <c r="BI12" s="585">
        <f>SUM(BI13:BI15)</f>
        <v>0</v>
      </c>
      <c r="BJ12" s="585"/>
      <c r="BK12" s="590"/>
      <c r="BL12" s="590"/>
      <c r="BM12" s="590"/>
      <c r="BN12" s="591">
        <f>(BH12+AR12)/I12*100</f>
        <v>96.784232365145229</v>
      </c>
      <c r="BO12" s="591">
        <f>BH12/AV12*100</f>
        <v>100</v>
      </c>
      <c r="BP12" s="587"/>
      <c r="BQ12" s="590"/>
      <c r="BR12" s="592"/>
      <c r="BS12" s="504"/>
      <c r="BT12" s="504"/>
      <c r="BU12" s="504"/>
      <c r="BV12" s="504"/>
      <c r="BW12" s="504"/>
      <c r="BX12" s="504"/>
      <c r="BY12" s="534"/>
      <c r="BZ12" s="535"/>
      <c r="CA12" s="535"/>
      <c r="CB12" s="535"/>
      <c r="CC12" s="535"/>
      <c r="CD12" s="535"/>
      <c r="CE12" s="532"/>
      <c r="CF12" s="532"/>
      <c r="CG12" s="532"/>
      <c r="CH12" s="532"/>
      <c r="CI12" s="532"/>
      <c r="CJ12" s="532"/>
      <c r="CK12" s="532"/>
      <c r="CL12" s="532"/>
      <c r="CM12" s="532"/>
      <c r="CN12" s="532"/>
      <c r="CO12" s="532"/>
    </row>
    <row r="13" spans="1:93" s="538" customFormat="1" ht="25.5">
      <c r="A13" s="593">
        <v>1</v>
      </c>
      <c r="B13" s="594" t="s">
        <v>637</v>
      </c>
      <c r="C13" s="595" t="s">
        <v>638</v>
      </c>
      <c r="D13" s="595"/>
      <c r="E13" s="595" t="s">
        <v>639</v>
      </c>
      <c r="F13" s="595" t="s">
        <v>640</v>
      </c>
      <c r="G13" s="596">
        <v>1890</v>
      </c>
      <c r="H13" s="596">
        <f t="shared" ref="H13:H76" si="3">I13+J13</f>
        <v>1800</v>
      </c>
      <c r="I13" s="596">
        <v>1800</v>
      </c>
      <c r="J13" s="596"/>
      <c r="K13" s="596">
        <v>90</v>
      </c>
      <c r="L13" s="597">
        <v>1800</v>
      </c>
      <c r="M13" s="597">
        <v>1800</v>
      </c>
      <c r="N13" s="598">
        <v>1025.2380000000001</v>
      </c>
      <c r="O13" s="598"/>
      <c r="P13" s="598">
        <f>+Q13</f>
        <v>454.762</v>
      </c>
      <c r="Q13" s="598">
        <v>454.762</v>
      </c>
      <c r="R13" s="598"/>
      <c r="S13" s="598"/>
      <c r="T13" s="599">
        <f>SUM(U13:W13)</f>
        <v>40</v>
      </c>
      <c r="U13" s="599">
        <v>40</v>
      </c>
      <c r="V13" s="598"/>
      <c r="W13" s="598"/>
      <c r="X13" s="598"/>
      <c r="Y13" s="598"/>
      <c r="Z13" s="598">
        <f>U13-X13+Y13</f>
        <v>40</v>
      </c>
      <c r="AA13" s="599">
        <f>SUM(AB13:AD13)</f>
        <v>0</v>
      </c>
      <c r="AB13" s="598"/>
      <c r="AC13" s="598"/>
      <c r="AD13" s="598"/>
      <c r="AE13" s="598">
        <f t="shared" ref="AE13:AE23" si="4">SUM(AF13:AH13)</f>
        <v>0</v>
      </c>
      <c r="AF13" s="598"/>
      <c r="AG13" s="598"/>
      <c r="AH13" s="598"/>
      <c r="AI13" s="598">
        <f t="shared" ref="AI13:AI23" si="5">SUM(AJ13:AL13)</f>
        <v>454.762</v>
      </c>
      <c r="AJ13" s="598">
        <v>454.762</v>
      </c>
      <c r="AK13" s="598"/>
      <c r="AL13" s="598"/>
      <c r="AM13" s="598">
        <f t="shared" ref="AM13:AM23" si="6">SUM(AN13:AP13)</f>
        <v>40</v>
      </c>
      <c r="AN13" s="599">
        <v>40</v>
      </c>
      <c r="AO13" s="598"/>
      <c r="AP13" s="598"/>
      <c r="AQ13" s="600">
        <f>SUM(AR13:AT13)</f>
        <v>1720</v>
      </c>
      <c r="AR13" s="596">
        <f>1680+U13</f>
        <v>1720</v>
      </c>
      <c r="AS13" s="600"/>
      <c r="AT13" s="600"/>
      <c r="AU13" s="596">
        <f t="shared" ref="AU13:AU23" si="7">SUM(AV13:AX13)</f>
        <v>79</v>
      </c>
      <c r="AV13" s="600">
        <v>79</v>
      </c>
      <c r="AW13" s="600"/>
      <c r="AX13" s="600"/>
      <c r="AY13" s="600"/>
      <c r="AZ13" s="596">
        <f t="shared" ref="AZ13:AZ23" si="8">SUM(BA13:BC13)</f>
        <v>79</v>
      </c>
      <c r="BA13" s="600">
        <v>79</v>
      </c>
      <c r="BB13" s="600"/>
      <c r="BC13" s="600"/>
      <c r="BD13" s="600"/>
      <c r="BE13" s="600"/>
      <c r="BF13" s="600"/>
      <c r="BG13" s="600"/>
      <c r="BH13" s="601">
        <v>79</v>
      </c>
      <c r="BI13" s="598"/>
      <c r="BJ13" s="598">
        <f>AQ13-T13</f>
        <v>1680</v>
      </c>
      <c r="BK13" s="586">
        <v>2022</v>
      </c>
      <c r="BL13" s="586" t="s">
        <v>641</v>
      </c>
      <c r="BM13" s="586" t="s">
        <v>642</v>
      </c>
      <c r="BN13" s="602">
        <f>(BH13+AR13)/I13*100</f>
        <v>99.944444444444443</v>
      </c>
      <c r="BO13" s="602">
        <f>BH13/AV13*100</f>
        <v>100</v>
      </c>
      <c r="BP13" s="587" t="s">
        <v>643</v>
      </c>
      <c r="BQ13" s="586"/>
      <c r="BR13" s="588"/>
      <c r="BS13" s="505"/>
      <c r="BT13" s="505"/>
      <c r="BU13" s="505"/>
      <c r="BV13" s="505"/>
      <c r="BW13" s="505" t="s">
        <v>644</v>
      </c>
      <c r="BX13" s="505" t="s">
        <v>645</v>
      </c>
      <c r="BY13" s="536"/>
      <c r="BZ13" s="488"/>
      <c r="CA13" s="488"/>
      <c r="CB13" s="488"/>
      <c r="CC13" s="488"/>
      <c r="CD13" s="488"/>
      <c r="CE13" s="537"/>
      <c r="CF13" s="537"/>
      <c r="CG13" s="537"/>
      <c r="CH13" s="537"/>
      <c r="CI13" s="537"/>
      <c r="CJ13" s="537"/>
      <c r="CK13" s="537"/>
      <c r="CL13" s="537"/>
      <c r="CM13" s="537"/>
      <c r="CN13" s="537"/>
      <c r="CO13" s="537"/>
    </row>
    <row r="14" spans="1:93" s="538" customFormat="1" ht="31.5">
      <c r="A14" s="593">
        <v>2</v>
      </c>
      <c r="B14" s="594" t="s">
        <v>646</v>
      </c>
      <c r="C14" s="595" t="s">
        <v>372</v>
      </c>
      <c r="D14" s="595" t="s">
        <v>647</v>
      </c>
      <c r="E14" s="595" t="s">
        <v>639</v>
      </c>
      <c r="F14" s="595" t="s">
        <v>648</v>
      </c>
      <c r="G14" s="596">
        <v>2310</v>
      </c>
      <c r="H14" s="596">
        <f t="shared" si="3"/>
        <v>2200</v>
      </c>
      <c r="I14" s="596">
        <v>2200</v>
      </c>
      <c r="J14" s="603"/>
      <c r="K14" s="600">
        <v>110</v>
      </c>
      <c r="L14" s="597">
        <v>2200</v>
      </c>
      <c r="M14" s="597">
        <v>2200</v>
      </c>
      <c r="N14" s="598">
        <f>804+O14</f>
        <v>1615</v>
      </c>
      <c r="O14" s="598">
        <v>811</v>
      </c>
      <c r="P14" s="598"/>
      <c r="Q14" s="598"/>
      <c r="R14" s="598"/>
      <c r="S14" s="598"/>
      <c r="T14" s="604">
        <f t="shared" ref="T14:T23" si="9">SUM(U14:W14)</f>
        <v>811</v>
      </c>
      <c r="U14" s="604">
        <v>811</v>
      </c>
      <c r="V14" s="598"/>
      <c r="W14" s="598"/>
      <c r="X14" s="598"/>
      <c r="Y14" s="598"/>
      <c r="Z14" s="598">
        <f t="shared" ref="Z14:Z77" si="10">U14-X14+Y14</f>
        <v>811</v>
      </c>
      <c r="AA14" s="598">
        <f t="shared" ref="AA14:AA23" si="11">SUM(AB14:AD14)</f>
        <v>0</v>
      </c>
      <c r="AB14" s="598"/>
      <c r="AC14" s="598"/>
      <c r="AD14" s="598"/>
      <c r="AE14" s="598">
        <f t="shared" si="4"/>
        <v>811</v>
      </c>
      <c r="AF14" s="598">
        <v>811</v>
      </c>
      <c r="AG14" s="598"/>
      <c r="AH14" s="598"/>
      <c r="AI14" s="598">
        <f t="shared" si="5"/>
        <v>0</v>
      </c>
      <c r="AJ14" s="598"/>
      <c r="AK14" s="598"/>
      <c r="AL14" s="598"/>
      <c r="AM14" s="598">
        <f t="shared" si="6"/>
        <v>811</v>
      </c>
      <c r="AN14" s="604">
        <v>811</v>
      </c>
      <c r="AO14" s="598"/>
      <c r="AP14" s="598"/>
      <c r="AQ14" s="600">
        <f t="shared" ref="AQ14:AQ23" si="12">SUM(AR14:AT14)</f>
        <v>1615</v>
      </c>
      <c r="AR14" s="603">
        <v>1615</v>
      </c>
      <c r="AS14" s="600"/>
      <c r="AT14" s="600"/>
      <c r="AU14" s="605">
        <f t="shared" si="7"/>
        <v>497</v>
      </c>
      <c r="AV14" s="605">
        <v>497</v>
      </c>
      <c r="AW14" s="600"/>
      <c r="AX14" s="600"/>
      <c r="AY14" s="600"/>
      <c r="AZ14" s="603">
        <f t="shared" si="8"/>
        <v>497</v>
      </c>
      <c r="BA14" s="603">
        <v>497</v>
      </c>
      <c r="BB14" s="600"/>
      <c r="BC14" s="600"/>
      <c r="BD14" s="600"/>
      <c r="BE14" s="600"/>
      <c r="BF14" s="600"/>
      <c r="BG14" s="600"/>
      <c r="BH14" s="601">
        <v>497</v>
      </c>
      <c r="BI14" s="598"/>
      <c r="BJ14" s="598">
        <f>AQ14-T14</f>
        <v>804</v>
      </c>
      <c r="BK14" s="586">
        <v>2022</v>
      </c>
      <c r="BL14" s="586" t="s">
        <v>641</v>
      </c>
      <c r="BM14" s="586" t="s">
        <v>642</v>
      </c>
      <c r="BN14" s="602">
        <f>(BH14+AR14)/I14*100</f>
        <v>96</v>
      </c>
      <c r="BO14" s="602">
        <f>BH14/AV14*100</f>
        <v>100</v>
      </c>
      <c r="BP14" s="587" t="s">
        <v>649</v>
      </c>
      <c r="BQ14" s="586"/>
      <c r="BR14" s="588"/>
      <c r="BS14" s="505"/>
      <c r="BT14" s="505"/>
      <c r="BU14" s="505"/>
      <c r="BV14" s="505"/>
      <c r="BW14" s="505" t="s">
        <v>644</v>
      </c>
      <c r="BX14" s="505" t="s">
        <v>645</v>
      </c>
      <c r="BY14" s="536"/>
      <c r="BZ14" s="488"/>
      <c r="CA14" s="488"/>
      <c r="CB14" s="488"/>
      <c r="CC14" s="488"/>
      <c r="CD14" s="488"/>
      <c r="CE14" s="537"/>
      <c r="CF14" s="537"/>
      <c r="CG14" s="537"/>
      <c r="CH14" s="537"/>
      <c r="CI14" s="537"/>
      <c r="CJ14" s="537"/>
      <c r="CK14" s="537"/>
      <c r="CL14" s="537"/>
      <c r="CM14" s="537"/>
      <c r="CN14" s="537"/>
      <c r="CO14" s="537"/>
    </row>
    <row r="15" spans="1:93" s="538" customFormat="1" ht="25.5">
      <c r="A15" s="593">
        <v>3</v>
      </c>
      <c r="B15" s="594" t="s">
        <v>650</v>
      </c>
      <c r="C15" s="595" t="s">
        <v>638</v>
      </c>
      <c r="D15" s="595" t="s">
        <v>651</v>
      </c>
      <c r="E15" s="595" t="s">
        <v>639</v>
      </c>
      <c r="F15" s="595" t="s">
        <v>652</v>
      </c>
      <c r="G15" s="596">
        <v>2748</v>
      </c>
      <c r="H15" s="596">
        <f t="shared" si="3"/>
        <v>2748</v>
      </c>
      <c r="I15" s="596">
        <v>2748</v>
      </c>
      <c r="J15" s="603"/>
      <c r="K15" s="600"/>
      <c r="L15" s="597">
        <v>2748</v>
      </c>
      <c r="M15" s="597">
        <v>2748</v>
      </c>
      <c r="N15" s="598">
        <f>O15</f>
        <v>1758</v>
      </c>
      <c r="O15" s="598">
        <v>1758</v>
      </c>
      <c r="P15" s="598"/>
      <c r="Q15" s="598"/>
      <c r="R15" s="598"/>
      <c r="S15" s="598"/>
      <c r="T15" s="604">
        <f t="shared" si="9"/>
        <v>2393</v>
      </c>
      <c r="U15" s="604">
        <v>2393</v>
      </c>
      <c r="V15" s="598"/>
      <c r="W15" s="598"/>
      <c r="X15" s="598"/>
      <c r="Y15" s="598"/>
      <c r="Z15" s="598">
        <f t="shared" si="10"/>
        <v>2393</v>
      </c>
      <c r="AA15" s="598">
        <f t="shared" si="11"/>
        <v>0</v>
      </c>
      <c r="AB15" s="598"/>
      <c r="AC15" s="598"/>
      <c r="AD15" s="598"/>
      <c r="AE15" s="598">
        <f t="shared" si="4"/>
        <v>1758</v>
      </c>
      <c r="AF15" s="598">
        <v>1758</v>
      </c>
      <c r="AG15" s="598"/>
      <c r="AH15" s="598"/>
      <c r="AI15" s="598">
        <f t="shared" si="5"/>
        <v>0</v>
      </c>
      <c r="AJ15" s="598"/>
      <c r="AK15" s="598"/>
      <c r="AL15" s="598"/>
      <c r="AM15" s="598">
        <f t="shared" si="6"/>
        <v>2393</v>
      </c>
      <c r="AN15" s="604">
        <v>2393</v>
      </c>
      <c r="AO15" s="598"/>
      <c r="AP15" s="598"/>
      <c r="AQ15" s="600">
        <f t="shared" si="12"/>
        <v>2393</v>
      </c>
      <c r="AR15" s="603">
        <v>2393</v>
      </c>
      <c r="AS15" s="600"/>
      <c r="AT15" s="600"/>
      <c r="AU15" s="605">
        <f t="shared" si="7"/>
        <v>227</v>
      </c>
      <c r="AV15" s="605">
        <v>227</v>
      </c>
      <c r="AW15" s="600"/>
      <c r="AX15" s="600"/>
      <c r="AY15" s="600"/>
      <c r="AZ15" s="603">
        <f t="shared" si="8"/>
        <v>227</v>
      </c>
      <c r="BA15" s="603">
        <v>227</v>
      </c>
      <c r="BB15" s="600"/>
      <c r="BC15" s="600"/>
      <c r="BD15" s="600"/>
      <c r="BE15" s="600"/>
      <c r="BF15" s="600"/>
      <c r="BG15" s="600"/>
      <c r="BH15" s="601">
        <v>227</v>
      </c>
      <c r="BI15" s="598"/>
      <c r="BJ15" s="598">
        <f>AQ15-T15</f>
        <v>0</v>
      </c>
      <c r="BK15" s="586">
        <v>2022</v>
      </c>
      <c r="BL15" s="586" t="s">
        <v>653</v>
      </c>
      <c r="BM15" s="586" t="s">
        <v>642</v>
      </c>
      <c r="BN15" s="602">
        <f>(BH15+AR15)/I15*100</f>
        <v>95.34206695778748</v>
      </c>
      <c r="BO15" s="602">
        <f>BH15/AV15*100</f>
        <v>100</v>
      </c>
      <c r="BP15" s="587" t="s">
        <v>643</v>
      </c>
      <c r="BQ15" s="586"/>
      <c r="BR15" s="588"/>
      <c r="BS15" s="505"/>
      <c r="BT15" s="505"/>
      <c r="BU15" s="505"/>
      <c r="BV15" s="505"/>
      <c r="BW15" s="505" t="s">
        <v>644</v>
      </c>
      <c r="BX15" s="505" t="s">
        <v>645</v>
      </c>
      <c r="BY15" s="536"/>
      <c r="BZ15" s="488"/>
      <c r="CA15" s="488"/>
      <c r="CB15" s="488"/>
      <c r="CC15" s="488"/>
      <c r="CD15" s="488"/>
      <c r="CE15" s="537"/>
      <c r="CF15" s="537"/>
      <c r="CG15" s="537"/>
      <c r="CH15" s="537"/>
      <c r="CI15" s="537"/>
      <c r="CJ15" s="537"/>
      <c r="CK15" s="537"/>
      <c r="CL15" s="537"/>
      <c r="CM15" s="537"/>
      <c r="CN15" s="537"/>
      <c r="CO15" s="537"/>
    </row>
    <row r="16" spans="1:93" s="541" customFormat="1">
      <c r="A16" s="606" t="s">
        <v>221</v>
      </c>
      <c r="B16" s="607" t="s">
        <v>654</v>
      </c>
      <c r="C16" s="608"/>
      <c r="D16" s="608"/>
      <c r="E16" s="608"/>
      <c r="F16" s="608"/>
      <c r="G16" s="609">
        <f>SUM(G17:G19)</f>
        <v>4136</v>
      </c>
      <c r="H16" s="609">
        <f t="shared" ref="H16:BH16" si="13">SUM(H17:H19)</f>
        <v>4000</v>
      </c>
      <c r="I16" s="609">
        <f t="shared" si="13"/>
        <v>4000</v>
      </c>
      <c r="J16" s="609">
        <f t="shared" si="13"/>
        <v>0</v>
      </c>
      <c r="K16" s="609">
        <f t="shared" si="13"/>
        <v>0</v>
      </c>
      <c r="L16" s="609">
        <f>SUM(L17:L19)</f>
        <v>4000</v>
      </c>
      <c r="M16" s="609">
        <f t="shared" si="13"/>
        <v>4000</v>
      </c>
      <c r="N16" s="609">
        <f t="shared" si="13"/>
        <v>0</v>
      </c>
      <c r="O16" s="609">
        <f t="shared" si="13"/>
        <v>0</v>
      </c>
      <c r="P16" s="609">
        <f t="shared" si="13"/>
        <v>0</v>
      </c>
      <c r="Q16" s="609">
        <f t="shared" si="13"/>
        <v>0</v>
      </c>
      <c r="R16" s="609">
        <f t="shared" si="13"/>
        <v>0</v>
      </c>
      <c r="S16" s="609">
        <f t="shared" si="13"/>
        <v>0</v>
      </c>
      <c r="T16" s="609">
        <f t="shared" si="13"/>
        <v>0</v>
      </c>
      <c r="U16" s="609">
        <f t="shared" si="13"/>
        <v>0</v>
      </c>
      <c r="V16" s="609">
        <f t="shared" si="13"/>
        <v>0</v>
      </c>
      <c r="W16" s="609">
        <f t="shared" si="13"/>
        <v>0</v>
      </c>
      <c r="X16" s="609">
        <f t="shared" si="13"/>
        <v>0</v>
      </c>
      <c r="Y16" s="609">
        <f t="shared" si="13"/>
        <v>0</v>
      </c>
      <c r="Z16" s="609">
        <f t="shared" si="13"/>
        <v>0</v>
      </c>
      <c r="AA16" s="609">
        <f t="shared" si="13"/>
        <v>0</v>
      </c>
      <c r="AB16" s="609">
        <f t="shared" si="13"/>
        <v>0</v>
      </c>
      <c r="AC16" s="609">
        <f t="shared" si="13"/>
        <v>0</v>
      </c>
      <c r="AD16" s="609">
        <f t="shared" si="13"/>
        <v>0</v>
      </c>
      <c r="AE16" s="609">
        <f t="shared" si="13"/>
        <v>0</v>
      </c>
      <c r="AF16" s="609">
        <f t="shared" si="13"/>
        <v>0</v>
      </c>
      <c r="AG16" s="609">
        <f t="shared" si="13"/>
        <v>0</v>
      </c>
      <c r="AH16" s="609">
        <f t="shared" si="13"/>
        <v>0</v>
      </c>
      <c r="AI16" s="609">
        <f t="shared" si="13"/>
        <v>0</v>
      </c>
      <c r="AJ16" s="609">
        <f t="shared" si="13"/>
        <v>0</v>
      </c>
      <c r="AK16" s="609">
        <f t="shared" si="13"/>
        <v>0</v>
      </c>
      <c r="AL16" s="609">
        <f t="shared" si="13"/>
        <v>0</v>
      </c>
      <c r="AM16" s="609">
        <f t="shared" si="13"/>
        <v>0</v>
      </c>
      <c r="AN16" s="609">
        <f t="shared" si="13"/>
        <v>0</v>
      </c>
      <c r="AO16" s="609">
        <f t="shared" si="13"/>
        <v>0</v>
      </c>
      <c r="AP16" s="609">
        <f t="shared" si="13"/>
        <v>0</v>
      </c>
      <c r="AQ16" s="609">
        <f t="shared" si="13"/>
        <v>0</v>
      </c>
      <c r="AR16" s="609">
        <f t="shared" si="13"/>
        <v>0</v>
      </c>
      <c r="AS16" s="609">
        <f t="shared" si="13"/>
        <v>0</v>
      </c>
      <c r="AT16" s="609">
        <f t="shared" si="13"/>
        <v>0</v>
      </c>
      <c r="AU16" s="609">
        <f t="shared" si="13"/>
        <v>0</v>
      </c>
      <c r="AV16" s="609">
        <f t="shared" si="13"/>
        <v>0</v>
      </c>
      <c r="AW16" s="609">
        <f t="shared" si="13"/>
        <v>0</v>
      </c>
      <c r="AX16" s="609">
        <f t="shared" si="13"/>
        <v>0</v>
      </c>
      <c r="AY16" s="609">
        <f t="shared" si="13"/>
        <v>0</v>
      </c>
      <c r="AZ16" s="609">
        <f t="shared" si="13"/>
        <v>0</v>
      </c>
      <c r="BA16" s="609">
        <f t="shared" si="13"/>
        <v>0</v>
      </c>
      <c r="BB16" s="609">
        <f t="shared" si="13"/>
        <v>0</v>
      </c>
      <c r="BC16" s="609">
        <f t="shared" si="13"/>
        <v>0</v>
      </c>
      <c r="BD16" s="609">
        <f t="shared" si="13"/>
        <v>0</v>
      </c>
      <c r="BE16" s="609">
        <f t="shared" si="13"/>
        <v>0</v>
      </c>
      <c r="BF16" s="609">
        <f t="shared" si="13"/>
        <v>0</v>
      </c>
      <c r="BG16" s="609">
        <f t="shared" si="13"/>
        <v>0</v>
      </c>
      <c r="BH16" s="609">
        <f t="shared" si="13"/>
        <v>2513</v>
      </c>
      <c r="BI16" s="585"/>
      <c r="BJ16" s="585"/>
      <c r="BK16" s="590"/>
      <c r="BL16" s="590"/>
      <c r="BM16" s="590"/>
      <c r="BN16" s="591"/>
      <c r="BO16" s="591"/>
      <c r="BP16" s="587"/>
      <c r="BQ16" s="590"/>
      <c r="BR16" s="588"/>
      <c r="BS16" s="505"/>
      <c r="BT16" s="505"/>
      <c r="BU16" s="505"/>
      <c r="BV16" s="505"/>
      <c r="BW16" s="505" t="s">
        <v>644</v>
      </c>
      <c r="BX16" s="505" t="s">
        <v>645</v>
      </c>
      <c r="BY16" s="534"/>
      <c r="BZ16" s="539"/>
      <c r="CA16" s="539"/>
      <c r="CB16" s="539"/>
      <c r="CC16" s="539"/>
      <c r="CD16" s="539"/>
      <c r="CE16" s="540"/>
      <c r="CF16" s="540"/>
      <c r="CG16" s="540"/>
      <c r="CH16" s="540"/>
      <c r="CI16" s="540"/>
      <c r="CJ16" s="540"/>
      <c r="CK16" s="540"/>
      <c r="CL16" s="540"/>
      <c r="CM16" s="540"/>
      <c r="CN16" s="540"/>
      <c r="CO16" s="540"/>
    </row>
    <row r="17" spans="1:93" s="541" customFormat="1">
      <c r="A17" s="593">
        <v>1</v>
      </c>
      <c r="B17" s="610" t="s">
        <v>655</v>
      </c>
      <c r="C17" s="611" t="s">
        <v>371</v>
      </c>
      <c r="D17" s="611" t="s">
        <v>656</v>
      </c>
      <c r="E17" s="612" t="s">
        <v>657</v>
      </c>
      <c r="F17" s="595" t="s">
        <v>658</v>
      </c>
      <c r="G17" s="613">
        <v>1280</v>
      </c>
      <c r="H17" s="613">
        <f t="shared" si="3"/>
        <v>1280</v>
      </c>
      <c r="I17" s="613">
        <v>1280</v>
      </c>
      <c r="J17" s="609"/>
      <c r="K17" s="609"/>
      <c r="L17" s="613">
        <v>1280</v>
      </c>
      <c r="M17" s="613">
        <v>1280</v>
      </c>
      <c r="N17" s="614"/>
      <c r="O17" s="614"/>
      <c r="P17" s="614"/>
      <c r="Q17" s="614"/>
      <c r="R17" s="614"/>
      <c r="S17" s="614"/>
      <c r="T17" s="614"/>
      <c r="U17" s="614"/>
      <c r="V17" s="614"/>
      <c r="W17" s="614"/>
      <c r="X17" s="614"/>
      <c r="Y17" s="614"/>
      <c r="Z17" s="614">
        <f t="shared" si="10"/>
        <v>0</v>
      </c>
      <c r="AA17" s="614"/>
      <c r="AB17" s="614"/>
      <c r="AC17" s="614"/>
      <c r="AD17" s="614"/>
      <c r="AE17" s="614"/>
      <c r="AF17" s="614"/>
      <c r="AG17" s="614"/>
      <c r="AH17" s="614"/>
      <c r="AI17" s="614"/>
      <c r="AJ17" s="614"/>
      <c r="AK17" s="614"/>
      <c r="AL17" s="614"/>
      <c r="AM17" s="614"/>
      <c r="AN17" s="614"/>
      <c r="AO17" s="614"/>
      <c r="AP17" s="614"/>
      <c r="AQ17" s="609"/>
      <c r="AR17" s="609"/>
      <c r="AS17" s="609"/>
      <c r="AT17" s="609"/>
      <c r="AU17" s="609"/>
      <c r="AV17" s="609"/>
      <c r="AW17" s="609"/>
      <c r="AX17" s="609"/>
      <c r="AY17" s="609"/>
      <c r="AZ17" s="609"/>
      <c r="BA17" s="609"/>
      <c r="BB17" s="584"/>
      <c r="BC17" s="584"/>
      <c r="BD17" s="584"/>
      <c r="BE17" s="584"/>
      <c r="BF17" s="584"/>
      <c r="BG17" s="584"/>
      <c r="BH17" s="601">
        <v>804</v>
      </c>
      <c r="BI17" s="585"/>
      <c r="BJ17" s="585"/>
      <c r="BK17" s="590"/>
      <c r="BL17" s="590"/>
      <c r="BM17" s="590"/>
      <c r="BN17" s="591">
        <f>(BH17+AR17)/I17*100</f>
        <v>62.812500000000007</v>
      </c>
      <c r="BO17" s="591"/>
      <c r="BP17" s="587" t="s">
        <v>643</v>
      </c>
      <c r="BQ17" s="586"/>
      <c r="BR17" s="588"/>
      <c r="BS17" s="505"/>
      <c r="BT17" s="505"/>
      <c r="BU17" s="505"/>
      <c r="BV17" s="505"/>
      <c r="BW17" s="505"/>
      <c r="BX17" s="505"/>
      <c r="BY17" s="534"/>
      <c r="BZ17" s="539"/>
      <c r="CA17" s="539"/>
      <c r="CB17" s="539"/>
      <c r="CC17" s="539"/>
      <c r="CD17" s="539"/>
      <c r="CE17" s="540"/>
      <c r="CF17" s="540"/>
      <c r="CG17" s="540"/>
      <c r="CH17" s="540"/>
      <c r="CI17" s="540"/>
      <c r="CJ17" s="540"/>
      <c r="CK17" s="540"/>
      <c r="CL17" s="540"/>
      <c r="CM17" s="540"/>
      <c r="CN17" s="540"/>
      <c r="CO17" s="540"/>
    </row>
    <row r="18" spans="1:93" s="541" customFormat="1">
      <c r="A18" s="593">
        <v>2</v>
      </c>
      <c r="B18" s="610" t="s">
        <v>659</v>
      </c>
      <c r="C18" s="611" t="s">
        <v>371</v>
      </c>
      <c r="D18" s="611" t="s">
        <v>660</v>
      </c>
      <c r="E18" s="612" t="s">
        <v>657</v>
      </c>
      <c r="F18" s="595" t="s">
        <v>661</v>
      </c>
      <c r="G18" s="613">
        <v>1995</v>
      </c>
      <c r="H18" s="613">
        <f t="shared" si="3"/>
        <v>1900</v>
      </c>
      <c r="I18" s="613">
        <v>1900</v>
      </c>
      <c r="J18" s="609"/>
      <c r="K18" s="609"/>
      <c r="L18" s="613">
        <v>1900</v>
      </c>
      <c r="M18" s="613">
        <v>1900</v>
      </c>
      <c r="N18" s="614"/>
      <c r="O18" s="614"/>
      <c r="P18" s="614"/>
      <c r="Q18" s="614"/>
      <c r="R18" s="614"/>
      <c r="S18" s="614"/>
      <c r="T18" s="614"/>
      <c r="U18" s="614"/>
      <c r="V18" s="614"/>
      <c r="W18" s="614"/>
      <c r="X18" s="614"/>
      <c r="Y18" s="614"/>
      <c r="Z18" s="614">
        <f t="shared" si="10"/>
        <v>0</v>
      </c>
      <c r="AA18" s="614"/>
      <c r="AB18" s="614"/>
      <c r="AC18" s="614"/>
      <c r="AD18" s="614"/>
      <c r="AE18" s="614"/>
      <c r="AF18" s="614"/>
      <c r="AG18" s="614"/>
      <c r="AH18" s="614"/>
      <c r="AI18" s="614"/>
      <c r="AJ18" s="614"/>
      <c r="AK18" s="614"/>
      <c r="AL18" s="614"/>
      <c r="AM18" s="614"/>
      <c r="AN18" s="614"/>
      <c r="AO18" s="614"/>
      <c r="AP18" s="614"/>
      <c r="AQ18" s="609"/>
      <c r="AR18" s="609"/>
      <c r="AS18" s="609"/>
      <c r="AT18" s="609"/>
      <c r="AU18" s="609"/>
      <c r="AV18" s="609"/>
      <c r="AW18" s="609"/>
      <c r="AX18" s="609"/>
      <c r="AY18" s="609"/>
      <c r="AZ18" s="609"/>
      <c r="BA18" s="609"/>
      <c r="BB18" s="584"/>
      <c r="BC18" s="584"/>
      <c r="BD18" s="584"/>
      <c r="BE18" s="584"/>
      <c r="BF18" s="584"/>
      <c r="BG18" s="584"/>
      <c r="BH18" s="601">
        <v>1194</v>
      </c>
      <c r="BI18" s="585"/>
      <c r="BJ18" s="585"/>
      <c r="BK18" s="590"/>
      <c r="BL18" s="590"/>
      <c r="BM18" s="590"/>
      <c r="BN18" s="591">
        <f>(BH18+AR18)/I18*100</f>
        <v>62.842105263157897</v>
      </c>
      <c r="BO18" s="591"/>
      <c r="BP18" s="587" t="s">
        <v>643</v>
      </c>
      <c r="BQ18" s="586"/>
      <c r="BR18" s="588"/>
      <c r="BS18" s="505"/>
      <c r="BT18" s="505"/>
      <c r="BU18" s="505"/>
      <c r="BV18" s="505"/>
      <c r="BW18" s="505"/>
      <c r="BX18" s="505"/>
      <c r="BY18" s="534"/>
      <c r="BZ18" s="539"/>
      <c r="CA18" s="539"/>
      <c r="CB18" s="539"/>
      <c r="CC18" s="539"/>
      <c r="CD18" s="539"/>
      <c r="CE18" s="540"/>
      <c r="CF18" s="540"/>
      <c r="CG18" s="540"/>
      <c r="CH18" s="540"/>
      <c r="CI18" s="540"/>
      <c r="CJ18" s="540"/>
      <c r="CK18" s="540"/>
      <c r="CL18" s="540"/>
      <c r="CM18" s="540"/>
      <c r="CN18" s="540"/>
      <c r="CO18" s="540"/>
    </row>
    <row r="19" spans="1:93" s="541" customFormat="1" ht="25.5">
      <c r="A19" s="593">
        <v>3</v>
      </c>
      <c r="B19" s="613" t="s">
        <v>662</v>
      </c>
      <c r="C19" s="611" t="s">
        <v>372</v>
      </c>
      <c r="D19" s="612" t="s">
        <v>663</v>
      </c>
      <c r="E19" s="612" t="s">
        <v>657</v>
      </c>
      <c r="F19" s="595" t="s">
        <v>664</v>
      </c>
      <c r="G19" s="613">
        <v>861</v>
      </c>
      <c r="H19" s="613">
        <f t="shared" si="3"/>
        <v>820</v>
      </c>
      <c r="I19" s="613">
        <v>820</v>
      </c>
      <c r="J19" s="609"/>
      <c r="K19" s="609"/>
      <c r="L19" s="613">
        <v>820</v>
      </c>
      <c r="M19" s="613">
        <v>820</v>
      </c>
      <c r="N19" s="614"/>
      <c r="O19" s="614"/>
      <c r="P19" s="614"/>
      <c r="Q19" s="614"/>
      <c r="R19" s="614"/>
      <c r="S19" s="614"/>
      <c r="T19" s="614"/>
      <c r="U19" s="614"/>
      <c r="V19" s="614"/>
      <c r="W19" s="614"/>
      <c r="X19" s="614"/>
      <c r="Y19" s="614"/>
      <c r="Z19" s="614">
        <f>U19-X19+Y19</f>
        <v>0</v>
      </c>
      <c r="AA19" s="614"/>
      <c r="AB19" s="614"/>
      <c r="AC19" s="614"/>
      <c r="AD19" s="614"/>
      <c r="AE19" s="614"/>
      <c r="AF19" s="614"/>
      <c r="AG19" s="614"/>
      <c r="AH19" s="614"/>
      <c r="AI19" s="614"/>
      <c r="AJ19" s="614"/>
      <c r="AK19" s="614"/>
      <c r="AL19" s="614"/>
      <c r="AM19" s="614"/>
      <c r="AN19" s="614"/>
      <c r="AO19" s="614"/>
      <c r="AP19" s="614"/>
      <c r="AQ19" s="609"/>
      <c r="AR19" s="609"/>
      <c r="AS19" s="609"/>
      <c r="AT19" s="609"/>
      <c r="AU19" s="609"/>
      <c r="AV19" s="609"/>
      <c r="AW19" s="609"/>
      <c r="AX19" s="609"/>
      <c r="AY19" s="609"/>
      <c r="AZ19" s="609"/>
      <c r="BA19" s="609"/>
      <c r="BB19" s="584"/>
      <c r="BC19" s="584"/>
      <c r="BD19" s="584"/>
      <c r="BE19" s="584"/>
      <c r="BF19" s="584"/>
      <c r="BG19" s="584"/>
      <c r="BH19" s="601">
        <v>515</v>
      </c>
      <c r="BI19" s="585"/>
      <c r="BJ19" s="585"/>
      <c r="BK19" s="590"/>
      <c r="BL19" s="590"/>
      <c r="BM19" s="590"/>
      <c r="BN19" s="591">
        <f>(BH19+AR19)/I19*100</f>
        <v>62.804878048780488</v>
      </c>
      <c r="BO19" s="591"/>
      <c r="BP19" s="587" t="s">
        <v>649</v>
      </c>
      <c r="BQ19" s="586"/>
      <c r="BR19" s="588"/>
      <c r="BS19" s="505"/>
      <c r="BT19" s="505"/>
      <c r="BU19" s="505"/>
      <c r="BV19" s="505"/>
      <c r="BW19" s="505"/>
      <c r="BX19" s="505"/>
      <c r="BY19" s="534"/>
      <c r="BZ19" s="539"/>
      <c r="CA19" s="539"/>
      <c r="CB19" s="539"/>
      <c r="CC19" s="539"/>
      <c r="CD19" s="539"/>
      <c r="CE19" s="540"/>
      <c r="CF19" s="540"/>
      <c r="CG19" s="540"/>
      <c r="CH19" s="540"/>
      <c r="CI19" s="540"/>
      <c r="CJ19" s="540"/>
      <c r="CK19" s="540"/>
      <c r="CL19" s="540"/>
      <c r="CM19" s="540"/>
      <c r="CN19" s="540"/>
      <c r="CO19" s="540"/>
    </row>
    <row r="20" spans="1:93" s="533" customFormat="1">
      <c r="A20" s="580" t="s">
        <v>58</v>
      </c>
      <c r="B20" s="589" t="s">
        <v>665</v>
      </c>
      <c r="C20" s="582"/>
      <c r="D20" s="582"/>
      <c r="E20" s="582"/>
      <c r="F20" s="582"/>
      <c r="G20" s="584">
        <f>G21+G24</f>
        <v>18509</v>
      </c>
      <c r="H20" s="584">
        <f t="shared" ref="H20:BH20" si="14">H21+H24</f>
        <v>18489</v>
      </c>
      <c r="I20" s="584">
        <f t="shared" si="14"/>
        <v>14212</v>
      </c>
      <c r="J20" s="584">
        <f t="shared" si="14"/>
        <v>4277</v>
      </c>
      <c r="K20" s="584">
        <f t="shared" si="14"/>
        <v>20</v>
      </c>
      <c r="L20" s="584">
        <f t="shared" si="14"/>
        <v>18489</v>
      </c>
      <c r="M20" s="584">
        <f t="shared" si="14"/>
        <v>14212</v>
      </c>
      <c r="N20" s="584">
        <f t="shared" si="14"/>
        <v>454.03899999999999</v>
      </c>
      <c r="O20" s="584">
        <f t="shared" si="14"/>
        <v>454.03899999999999</v>
      </c>
      <c r="P20" s="584">
        <f t="shared" si="14"/>
        <v>0</v>
      </c>
      <c r="Q20" s="584">
        <f t="shared" si="14"/>
        <v>0</v>
      </c>
      <c r="R20" s="584">
        <f t="shared" si="14"/>
        <v>0</v>
      </c>
      <c r="S20" s="584">
        <f t="shared" si="14"/>
        <v>0</v>
      </c>
      <c r="T20" s="584">
        <f t="shared" si="14"/>
        <v>9148</v>
      </c>
      <c r="U20" s="584">
        <f t="shared" si="14"/>
        <v>9148</v>
      </c>
      <c r="V20" s="584">
        <f t="shared" si="14"/>
        <v>0</v>
      </c>
      <c r="W20" s="584">
        <f t="shared" si="14"/>
        <v>0</v>
      </c>
      <c r="X20" s="584">
        <f t="shared" si="14"/>
        <v>0</v>
      </c>
      <c r="Y20" s="584">
        <f t="shared" si="14"/>
        <v>0</v>
      </c>
      <c r="Z20" s="584">
        <f t="shared" si="14"/>
        <v>9148</v>
      </c>
      <c r="AA20" s="584">
        <f t="shared" si="14"/>
        <v>0</v>
      </c>
      <c r="AB20" s="584">
        <f t="shared" si="14"/>
        <v>0</v>
      </c>
      <c r="AC20" s="584">
        <f t="shared" si="14"/>
        <v>0</v>
      </c>
      <c r="AD20" s="584">
        <f t="shared" si="14"/>
        <v>0</v>
      </c>
      <c r="AE20" s="584">
        <f t="shared" si="14"/>
        <v>574.03899999999999</v>
      </c>
      <c r="AF20" s="584">
        <f t="shared" si="14"/>
        <v>574.03899999999999</v>
      </c>
      <c r="AG20" s="584">
        <f t="shared" si="14"/>
        <v>0</v>
      </c>
      <c r="AH20" s="584">
        <f t="shared" si="14"/>
        <v>0</v>
      </c>
      <c r="AI20" s="584">
        <f t="shared" si="14"/>
        <v>0</v>
      </c>
      <c r="AJ20" s="584">
        <f t="shared" si="14"/>
        <v>0</v>
      </c>
      <c r="AK20" s="584">
        <f t="shared" si="14"/>
        <v>0</v>
      </c>
      <c r="AL20" s="584">
        <f t="shared" si="14"/>
        <v>0</v>
      </c>
      <c r="AM20" s="584">
        <f t="shared" si="14"/>
        <v>9148</v>
      </c>
      <c r="AN20" s="584">
        <f t="shared" si="14"/>
        <v>9148</v>
      </c>
      <c r="AO20" s="584">
        <f t="shared" si="14"/>
        <v>0</v>
      </c>
      <c r="AP20" s="584">
        <f t="shared" si="14"/>
        <v>0</v>
      </c>
      <c r="AQ20" s="584">
        <f t="shared" si="14"/>
        <v>9148</v>
      </c>
      <c r="AR20" s="584">
        <f t="shared" si="14"/>
        <v>9148</v>
      </c>
      <c r="AS20" s="584">
        <f t="shared" si="14"/>
        <v>0</v>
      </c>
      <c r="AT20" s="584">
        <f t="shared" si="14"/>
        <v>0</v>
      </c>
      <c r="AU20" s="584">
        <f t="shared" si="14"/>
        <v>9341</v>
      </c>
      <c r="AV20" s="584">
        <f t="shared" si="14"/>
        <v>5064</v>
      </c>
      <c r="AW20" s="584">
        <f t="shared" si="14"/>
        <v>0</v>
      </c>
      <c r="AX20" s="584">
        <f t="shared" si="14"/>
        <v>4277</v>
      </c>
      <c r="AY20" s="584">
        <f t="shared" si="14"/>
        <v>0</v>
      </c>
      <c r="AZ20" s="584">
        <f t="shared" si="14"/>
        <v>9341</v>
      </c>
      <c r="BA20" s="584">
        <f t="shared" si="14"/>
        <v>5064</v>
      </c>
      <c r="BB20" s="584">
        <f t="shared" si="14"/>
        <v>0</v>
      </c>
      <c r="BC20" s="584">
        <f t="shared" si="14"/>
        <v>4277</v>
      </c>
      <c r="BD20" s="584">
        <f t="shared" si="14"/>
        <v>0</v>
      </c>
      <c r="BE20" s="584">
        <f t="shared" si="14"/>
        <v>0</v>
      </c>
      <c r="BF20" s="584">
        <f t="shared" si="14"/>
        <v>0</v>
      </c>
      <c r="BG20" s="584">
        <f t="shared" si="14"/>
        <v>0</v>
      </c>
      <c r="BH20" s="584">
        <f t="shared" si="14"/>
        <v>22369</v>
      </c>
      <c r="BI20" s="585">
        <f>'[2]PL 3 PB DATP'!H9</f>
        <v>22369</v>
      </c>
      <c r="BJ20" s="585">
        <f>AQ20-T20</f>
        <v>0</v>
      </c>
      <c r="BK20" s="586"/>
      <c r="BL20" s="586"/>
      <c r="BM20" s="586"/>
      <c r="BN20" s="602"/>
      <c r="BO20" s="602"/>
      <c r="BP20" s="587"/>
      <c r="BQ20" s="586"/>
      <c r="BR20" s="588"/>
      <c r="BS20" s="505"/>
      <c r="BT20" s="505"/>
      <c r="BU20" s="505"/>
      <c r="BV20" s="505"/>
      <c r="BW20" s="505" t="s">
        <v>644</v>
      </c>
      <c r="BX20" s="505"/>
      <c r="BY20" s="534"/>
      <c r="BZ20" s="535"/>
      <c r="CA20" s="535"/>
      <c r="CB20" s="535"/>
      <c r="CC20" s="535"/>
      <c r="CD20" s="535"/>
      <c r="CE20" s="532"/>
      <c r="CF20" s="532"/>
      <c r="CG20" s="532"/>
      <c r="CH20" s="532"/>
      <c r="CI20" s="532"/>
      <c r="CJ20" s="532"/>
      <c r="CK20" s="532"/>
      <c r="CL20" s="532"/>
      <c r="CM20" s="532"/>
      <c r="CN20" s="532"/>
      <c r="CO20" s="532"/>
    </row>
    <row r="21" spans="1:93" s="533" customFormat="1">
      <c r="A21" s="615" t="s">
        <v>219</v>
      </c>
      <c r="B21" s="616" t="s">
        <v>72</v>
      </c>
      <c r="C21" s="582"/>
      <c r="D21" s="582"/>
      <c r="E21" s="582"/>
      <c r="F21" s="617"/>
      <c r="G21" s="584">
        <f>SUM(G22:G23)</f>
        <v>18509</v>
      </c>
      <c r="H21" s="584">
        <f t="shared" ref="H21:BH21" si="15">SUM(H22:H23)</f>
        <v>18489</v>
      </c>
      <c r="I21" s="584">
        <f t="shared" si="15"/>
        <v>14212</v>
      </c>
      <c r="J21" s="584">
        <f t="shared" si="15"/>
        <v>4277</v>
      </c>
      <c r="K21" s="584">
        <f t="shared" si="15"/>
        <v>20</v>
      </c>
      <c r="L21" s="584">
        <f t="shared" si="15"/>
        <v>18489</v>
      </c>
      <c r="M21" s="584">
        <f t="shared" si="15"/>
        <v>14212</v>
      </c>
      <c r="N21" s="584">
        <f t="shared" si="15"/>
        <v>454.03899999999999</v>
      </c>
      <c r="O21" s="584">
        <f t="shared" si="15"/>
        <v>454.03899999999999</v>
      </c>
      <c r="P21" s="584">
        <f t="shared" si="15"/>
        <v>0</v>
      </c>
      <c r="Q21" s="584">
        <f t="shared" si="15"/>
        <v>0</v>
      </c>
      <c r="R21" s="584">
        <f t="shared" si="15"/>
        <v>0</v>
      </c>
      <c r="S21" s="584">
        <f t="shared" si="15"/>
        <v>0</v>
      </c>
      <c r="T21" s="584">
        <f t="shared" si="15"/>
        <v>9148</v>
      </c>
      <c r="U21" s="584">
        <f t="shared" si="15"/>
        <v>9148</v>
      </c>
      <c r="V21" s="584">
        <f t="shared" si="15"/>
        <v>0</v>
      </c>
      <c r="W21" s="584">
        <f t="shared" si="15"/>
        <v>0</v>
      </c>
      <c r="X21" s="584">
        <f t="shared" si="15"/>
        <v>0</v>
      </c>
      <c r="Y21" s="584">
        <f t="shared" si="15"/>
        <v>0</v>
      </c>
      <c r="Z21" s="584">
        <f t="shared" si="15"/>
        <v>9148</v>
      </c>
      <c r="AA21" s="584">
        <f t="shared" si="15"/>
        <v>0</v>
      </c>
      <c r="AB21" s="584">
        <f t="shared" si="15"/>
        <v>0</v>
      </c>
      <c r="AC21" s="584">
        <f t="shared" si="15"/>
        <v>0</v>
      </c>
      <c r="AD21" s="584">
        <f t="shared" si="15"/>
        <v>0</v>
      </c>
      <c r="AE21" s="584">
        <f t="shared" si="15"/>
        <v>574.03899999999999</v>
      </c>
      <c r="AF21" s="584">
        <f t="shared" si="15"/>
        <v>574.03899999999999</v>
      </c>
      <c r="AG21" s="584">
        <f t="shared" si="15"/>
        <v>0</v>
      </c>
      <c r="AH21" s="584">
        <f t="shared" si="15"/>
        <v>0</v>
      </c>
      <c r="AI21" s="584">
        <f t="shared" si="15"/>
        <v>0</v>
      </c>
      <c r="AJ21" s="584">
        <f t="shared" si="15"/>
        <v>0</v>
      </c>
      <c r="AK21" s="584">
        <f t="shared" si="15"/>
        <v>0</v>
      </c>
      <c r="AL21" s="584">
        <f t="shared" si="15"/>
        <v>0</v>
      </c>
      <c r="AM21" s="584">
        <f t="shared" si="15"/>
        <v>9148</v>
      </c>
      <c r="AN21" s="584">
        <f t="shared" si="15"/>
        <v>9148</v>
      </c>
      <c r="AO21" s="584">
        <f t="shared" si="15"/>
        <v>0</v>
      </c>
      <c r="AP21" s="584">
        <f t="shared" si="15"/>
        <v>0</v>
      </c>
      <c r="AQ21" s="584">
        <f t="shared" si="15"/>
        <v>9148</v>
      </c>
      <c r="AR21" s="584">
        <f t="shared" si="15"/>
        <v>9148</v>
      </c>
      <c r="AS21" s="584">
        <f t="shared" si="15"/>
        <v>0</v>
      </c>
      <c r="AT21" s="584">
        <f t="shared" si="15"/>
        <v>0</v>
      </c>
      <c r="AU21" s="584">
        <f t="shared" si="15"/>
        <v>9341</v>
      </c>
      <c r="AV21" s="584">
        <f t="shared" si="15"/>
        <v>5064</v>
      </c>
      <c r="AW21" s="584">
        <f t="shared" si="15"/>
        <v>0</v>
      </c>
      <c r="AX21" s="584">
        <f t="shared" si="15"/>
        <v>4277</v>
      </c>
      <c r="AY21" s="584">
        <f t="shared" si="15"/>
        <v>0</v>
      </c>
      <c r="AZ21" s="584">
        <f t="shared" si="15"/>
        <v>9341</v>
      </c>
      <c r="BA21" s="584">
        <f t="shared" si="15"/>
        <v>5064</v>
      </c>
      <c r="BB21" s="584">
        <f t="shared" si="15"/>
        <v>0</v>
      </c>
      <c r="BC21" s="584">
        <f t="shared" si="15"/>
        <v>4277</v>
      </c>
      <c r="BD21" s="584">
        <f t="shared" si="15"/>
        <v>0</v>
      </c>
      <c r="BE21" s="584">
        <f t="shared" si="15"/>
        <v>0</v>
      </c>
      <c r="BF21" s="584">
        <f t="shared" si="15"/>
        <v>0</v>
      </c>
      <c r="BG21" s="584">
        <f t="shared" si="15"/>
        <v>0</v>
      </c>
      <c r="BH21" s="584">
        <f t="shared" si="15"/>
        <v>5064</v>
      </c>
      <c r="BI21" s="585"/>
      <c r="BJ21" s="585"/>
      <c r="BK21" s="590"/>
      <c r="BL21" s="590"/>
      <c r="BM21" s="590"/>
      <c r="BN21" s="591"/>
      <c r="BO21" s="591"/>
      <c r="BP21" s="587"/>
      <c r="BQ21" s="590"/>
      <c r="BR21" s="592"/>
      <c r="BS21" s="504"/>
      <c r="BT21" s="504"/>
      <c r="BU21" s="504"/>
      <c r="BV21" s="504"/>
      <c r="BW21" s="505" t="s">
        <v>644</v>
      </c>
      <c r="BX21" s="505" t="s">
        <v>666</v>
      </c>
      <c r="BY21" s="534"/>
      <c r="BZ21" s="535"/>
      <c r="CA21" s="535"/>
      <c r="CB21" s="535"/>
      <c r="CC21" s="535"/>
      <c r="CD21" s="535"/>
      <c r="CE21" s="532"/>
      <c r="CF21" s="532"/>
      <c r="CG21" s="532"/>
      <c r="CH21" s="532"/>
      <c r="CI21" s="532"/>
      <c r="CJ21" s="532"/>
      <c r="CK21" s="532"/>
      <c r="CL21" s="532"/>
      <c r="CM21" s="532"/>
      <c r="CN21" s="532"/>
      <c r="CO21" s="532"/>
    </row>
    <row r="22" spans="1:93" s="544" customFormat="1">
      <c r="A22" s="618">
        <v>1</v>
      </c>
      <c r="B22" s="619" t="s">
        <v>667</v>
      </c>
      <c r="C22" s="620" t="s">
        <v>668</v>
      </c>
      <c r="D22" s="621"/>
      <c r="E22" s="622" t="s">
        <v>669</v>
      </c>
      <c r="F22" s="623" t="s">
        <v>670</v>
      </c>
      <c r="G22" s="600">
        <f t="shared" ref="G22:G23" si="16">+I22+J22+K22</f>
        <v>620</v>
      </c>
      <c r="H22" s="600">
        <f t="shared" si="3"/>
        <v>600</v>
      </c>
      <c r="I22" s="600">
        <v>600</v>
      </c>
      <c r="J22" s="600"/>
      <c r="K22" s="600">
        <v>20</v>
      </c>
      <c r="L22" s="597">
        <v>600</v>
      </c>
      <c r="M22" s="597">
        <v>600</v>
      </c>
      <c r="N22" s="624"/>
      <c r="O22" s="624"/>
      <c r="P22" s="598"/>
      <c r="Q22" s="598"/>
      <c r="R22" s="598"/>
      <c r="S22" s="598"/>
      <c r="T22" s="598">
        <f t="shared" si="9"/>
        <v>594</v>
      </c>
      <c r="U22" s="598">
        <v>594</v>
      </c>
      <c r="V22" s="598"/>
      <c r="W22" s="598"/>
      <c r="X22" s="598"/>
      <c r="Y22" s="598"/>
      <c r="Z22" s="598">
        <f t="shared" si="10"/>
        <v>594</v>
      </c>
      <c r="AA22" s="598">
        <f t="shared" si="11"/>
        <v>0</v>
      </c>
      <c r="AB22" s="598"/>
      <c r="AC22" s="598"/>
      <c r="AD22" s="598"/>
      <c r="AE22" s="598">
        <f t="shared" si="4"/>
        <v>0</v>
      </c>
      <c r="AF22" s="598">
        <v>0</v>
      </c>
      <c r="AG22" s="598"/>
      <c r="AH22" s="598"/>
      <c r="AI22" s="598">
        <f t="shared" si="5"/>
        <v>0</v>
      </c>
      <c r="AJ22" s="598"/>
      <c r="AK22" s="598"/>
      <c r="AL22" s="598"/>
      <c r="AM22" s="598">
        <f t="shared" si="6"/>
        <v>594</v>
      </c>
      <c r="AN22" s="598">
        <v>594</v>
      </c>
      <c r="AO22" s="598"/>
      <c r="AP22" s="598"/>
      <c r="AQ22" s="600">
        <f t="shared" si="12"/>
        <v>594</v>
      </c>
      <c r="AR22" s="600">
        <f t="shared" ref="AR22:AR23" si="17">+Q22+U22</f>
        <v>594</v>
      </c>
      <c r="AS22" s="600"/>
      <c r="AT22" s="600"/>
      <c r="AU22" s="600">
        <f t="shared" si="7"/>
        <v>6</v>
      </c>
      <c r="AV22" s="600">
        <f t="shared" ref="AV22" si="18">+M22-Q22-AR22</f>
        <v>6</v>
      </c>
      <c r="AW22" s="600"/>
      <c r="AX22" s="600"/>
      <c r="AY22" s="600"/>
      <c r="AZ22" s="600">
        <f t="shared" si="8"/>
        <v>6</v>
      </c>
      <c r="BA22" s="600">
        <f t="shared" ref="BA22:BA23" si="19">+AV22</f>
        <v>6</v>
      </c>
      <c r="BB22" s="600"/>
      <c r="BC22" s="600"/>
      <c r="BD22" s="600"/>
      <c r="BE22" s="600"/>
      <c r="BF22" s="600"/>
      <c r="BG22" s="600"/>
      <c r="BH22" s="601">
        <v>6</v>
      </c>
      <c r="BI22" s="598"/>
      <c r="BJ22" s="598">
        <f>AQ22-T22</f>
        <v>0</v>
      </c>
      <c r="BK22" s="586">
        <v>2023</v>
      </c>
      <c r="BL22" s="586" t="s">
        <v>671</v>
      </c>
      <c r="BM22" s="586"/>
      <c r="BN22" s="602">
        <f>(BH22+AR22)/I22*100</f>
        <v>100</v>
      </c>
      <c r="BO22" s="602">
        <f>BH22/AV22*100</f>
        <v>100</v>
      </c>
      <c r="BP22" s="587" t="s">
        <v>672</v>
      </c>
      <c r="BQ22" s="586"/>
      <c r="BR22" s="588"/>
      <c r="BS22" s="505"/>
      <c r="BT22" s="505"/>
      <c r="BU22" s="505"/>
      <c r="BV22" s="505"/>
      <c r="BW22" s="505" t="s">
        <v>644</v>
      </c>
      <c r="BX22" s="505" t="s">
        <v>666</v>
      </c>
      <c r="BY22" s="536"/>
      <c r="BZ22" s="542"/>
      <c r="CA22" s="542"/>
      <c r="CB22" s="542"/>
      <c r="CC22" s="542"/>
      <c r="CD22" s="542"/>
      <c r="CE22" s="543"/>
      <c r="CF22" s="543"/>
      <c r="CG22" s="543"/>
      <c r="CH22" s="543"/>
      <c r="CI22" s="543"/>
      <c r="CJ22" s="543"/>
      <c r="CK22" s="543"/>
      <c r="CL22" s="543"/>
      <c r="CM22" s="543"/>
      <c r="CN22" s="543"/>
      <c r="CO22" s="543"/>
    </row>
    <row r="23" spans="1:93" s="544" customFormat="1" ht="38.25">
      <c r="A23" s="618">
        <v>2</v>
      </c>
      <c r="B23" s="619" t="s">
        <v>673</v>
      </c>
      <c r="C23" s="620" t="s">
        <v>665</v>
      </c>
      <c r="D23" s="621"/>
      <c r="E23" s="622" t="s">
        <v>669</v>
      </c>
      <c r="F23" s="623" t="s">
        <v>674</v>
      </c>
      <c r="G23" s="600">
        <f t="shared" si="16"/>
        <v>17889</v>
      </c>
      <c r="H23" s="600">
        <f t="shared" si="3"/>
        <v>17889</v>
      </c>
      <c r="I23" s="600">
        <f>5058+8554</f>
        <v>13612</v>
      </c>
      <c r="J23" s="600">
        <v>4277</v>
      </c>
      <c r="K23" s="600"/>
      <c r="L23" s="597">
        <v>17889</v>
      </c>
      <c r="M23" s="597">
        <v>13612</v>
      </c>
      <c r="N23" s="625">
        <v>454.03899999999999</v>
      </c>
      <c r="O23" s="625">
        <v>454.03899999999999</v>
      </c>
      <c r="P23" s="598"/>
      <c r="Q23" s="598"/>
      <c r="R23" s="598"/>
      <c r="S23" s="598"/>
      <c r="T23" s="598">
        <f t="shared" si="9"/>
        <v>8554</v>
      </c>
      <c r="U23" s="598">
        <v>8554</v>
      </c>
      <c r="V23" s="598"/>
      <c r="W23" s="598"/>
      <c r="X23" s="598"/>
      <c r="Y23" s="598"/>
      <c r="Z23" s="598">
        <f t="shared" si="10"/>
        <v>8554</v>
      </c>
      <c r="AA23" s="598">
        <f t="shared" si="11"/>
        <v>0</v>
      </c>
      <c r="AB23" s="598"/>
      <c r="AC23" s="598"/>
      <c r="AD23" s="598"/>
      <c r="AE23" s="598">
        <f t="shared" si="4"/>
        <v>574.03899999999999</v>
      </c>
      <c r="AF23" s="598">
        <v>574.03899999999999</v>
      </c>
      <c r="AG23" s="598"/>
      <c r="AH23" s="598"/>
      <c r="AI23" s="598">
        <f t="shared" si="5"/>
        <v>0</v>
      </c>
      <c r="AJ23" s="598"/>
      <c r="AK23" s="598"/>
      <c r="AL23" s="598"/>
      <c r="AM23" s="598">
        <f t="shared" si="6"/>
        <v>8554</v>
      </c>
      <c r="AN23" s="598">
        <v>8554</v>
      </c>
      <c r="AO23" s="598"/>
      <c r="AP23" s="598"/>
      <c r="AQ23" s="600">
        <f t="shared" si="12"/>
        <v>8554</v>
      </c>
      <c r="AR23" s="600">
        <f t="shared" si="17"/>
        <v>8554</v>
      </c>
      <c r="AS23" s="600"/>
      <c r="AT23" s="600"/>
      <c r="AU23" s="600">
        <f t="shared" si="7"/>
        <v>9335</v>
      </c>
      <c r="AV23" s="600">
        <f>+M23-Q23-AR23</f>
        <v>5058</v>
      </c>
      <c r="AW23" s="600"/>
      <c r="AX23" s="600">
        <v>4277</v>
      </c>
      <c r="AY23" s="600"/>
      <c r="AZ23" s="600">
        <f t="shared" si="8"/>
        <v>9335</v>
      </c>
      <c r="BA23" s="600">
        <f t="shared" si="19"/>
        <v>5058</v>
      </c>
      <c r="BB23" s="600"/>
      <c r="BC23" s="600">
        <v>4277</v>
      </c>
      <c r="BD23" s="600"/>
      <c r="BE23" s="600"/>
      <c r="BF23" s="600"/>
      <c r="BG23" s="600"/>
      <c r="BH23" s="601">
        <v>5058</v>
      </c>
      <c r="BI23" s="598"/>
      <c r="BJ23" s="598">
        <f>AQ23-T23</f>
        <v>0</v>
      </c>
      <c r="BK23" s="586">
        <v>2023</v>
      </c>
      <c r="BL23" s="586" t="s">
        <v>653</v>
      </c>
      <c r="BM23" s="586" t="s">
        <v>642</v>
      </c>
      <c r="BN23" s="602">
        <f>(BH23+AR23)/I23*100</f>
        <v>100</v>
      </c>
      <c r="BO23" s="602">
        <f>BH23/AV23*100</f>
        <v>100</v>
      </c>
      <c r="BP23" s="587" t="s">
        <v>675</v>
      </c>
      <c r="BQ23" s="586"/>
      <c r="BR23" s="588"/>
      <c r="BS23" s="505"/>
      <c r="BT23" s="505"/>
      <c r="BU23" s="505"/>
      <c r="BV23" s="505"/>
      <c r="BW23" s="505" t="s">
        <v>644</v>
      </c>
      <c r="BX23" s="505" t="s">
        <v>666</v>
      </c>
      <c r="BY23" s="536"/>
      <c r="BZ23" s="542"/>
      <c r="CA23" s="542"/>
      <c r="CB23" s="542"/>
      <c r="CC23" s="542"/>
      <c r="CD23" s="542"/>
      <c r="CE23" s="543"/>
      <c r="CF23" s="543"/>
      <c r="CG23" s="543"/>
      <c r="CH23" s="543"/>
      <c r="CI23" s="543"/>
      <c r="CJ23" s="543"/>
      <c r="CK23" s="543"/>
      <c r="CL23" s="543"/>
      <c r="CM23" s="543"/>
      <c r="CN23" s="543"/>
      <c r="CO23" s="543"/>
    </row>
    <row r="24" spans="1:93" s="533" customFormat="1">
      <c r="A24" s="615" t="s">
        <v>221</v>
      </c>
      <c r="B24" s="626" t="s">
        <v>676</v>
      </c>
      <c r="C24" s="627"/>
      <c r="D24" s="582"/>
      <c r="E24" s="628"/>
      <c r="F24" s="617"/>
      <c r="G24" s="584"/>
      <c r="H24" s="584">
        <f t="shared" si="3"/>
        <v>0</v>
      </c>
      <c r="I24" s="584"/>
      <c r="J24" s="584"/>
      <c r="K24" s="584"/>
      <c r="L24" s="584"/>
      <c r="M24" s="584"/>
      <c r="N24" s="585"/>
      <c r="O24" s="585"/>
      <c r="P24" s="585"/>
      <c r="Q24" s="585"/>
      <c r="R24" s="585"/>
      <c r="S24" s="585"/>
      <c r="T24" s="585"/>
      <c r="U24" s="585"/>
      <c r="V24" s="585"/>
      <c r="W24" s="585"/>
      <c r="X24" s="585"/>
      <c r="Y24" s="585"/>
      <c r="Z24" s="585">
        <f t="shared" si="10"/>
        <v>0</v>
      </c>
      <c r="AA24" s="585"/>
      <c r="AB24" s="585"/>
      <c r="AC24" s="585"/>
      <c r="AD24" s="585"/>
      <c r="AE24" s="585"/>
      <c r="AF24" s="585"/>
      <c r="AG24" s="585"/>
      <c r="AH24" s="585"/>
      <c r="AI24" s="585"/>
      <c r="AJ24" s="585"/>
      <c r="AK24" s="585"/>
      <c r="AL24" s="585"/>
      <c r="AM24" s="585"/>
      <c r="AN24" s="585"/>
      <c r="AO24" s="585"/>
      <c r="AP24" s="585"/>
      <c r="AQ24" s="584"/>
      <c r="AR24" s="584"/>
      <c r="AS24" s="584"/>
      <c r="AT24" s="584"/>
      <c r="AU24" s="584"/>
      <c r="AV24" s="584"/>
      <c r="AW24" s="584"/>
      <c r="AX24" s="584"/>
      <c r="AY24" s="584"/>
      <c r="AZ24" s="584"/>
      <c r="BA24" s="584"/>
      <c r="BB24" s="584"/>
      <c r="BC24" s="584"/>
      <c r="BD24" s="584"/>
      <c r="BE24" s="584"/>
      <c r="BF24" s="584"/>
      <c r="BG24" s="584"/>
      <c r="BH24" s="629">
        <v>17305</v>
      </c>
      <c r="BI24" s="585"/>
      <c r="BJ24" s="585"/>
      <c r="BK24" s="590"/>
      <c r="BL24" s="590"/>
      <c r="BM24" s="590"/>
      <c r="BN24" s="591"/>
      <c r="BO24" s="591"/>
      <c r="BP24" s="587"/>
      <c r="BQ24" s="590"/>
      <c r="BR24" s="592"/>
      <c r="BS24" s="504"/>
      <c r="BT24" s="504"/>
      <c r="BU24" s="504"/>
      <c r="BV24" s="504"/>
      <c r="BW24" s="505" t="s">
        <v>644</v>
      </c>
      <c r="BX24" s="505" t="s">
        <v>666</v>
      </c>
      <c r="BY24" s="534"/>
      <c r="BZ24" s="535"/>
      <c r="CA24" s="535"/>
      <c r="CB24" s="535"/>
      <c r="CC24" s="535"/>
      <c r="CD24" s="535"/>
      <c r="CE24" s="532"/>
      <c r="CF24" s="532"/>
      <c r="CG24" s="532"/>
      <c r="CH24" s="532"/>
      <c r="CI24" s="532"/>
      <c r="CJ24" s="532"/>
      <c r="CK24" s="532"/>
      <c r="CL24" s="532"/>
      <c r="CM24" s="532"/>
      <c r="CN24" s="532"/>
      <c r="CO24" s="532"/>
    </row>
    <row r="25" spans="1:93" s="533" customFormat="1">
      <c r="A25" s="580" t="s">
        <v>16</v>
      </c>
      <c r="B25" s="589" t="s">
        <v>677</v>
      </c>
      <c r="C25" s="582"/>
      <c r="D25" s="582"/>
      <c r="E25" s="582"/>
      <c r="F25" s="582"/>
      <c r="G25" s="584">
        <f>G26+G29</f>
        <v>4340</v>
      </c>
      <c r="H25" s="584">
        <f t="shared" ref="H25:BO25" si="20">H26+H29</f>
        <v>4340</v>
      </c>
      <c r="I25" s="584">
        <f t="shared" si="20"/>
        <v>4340</v>
      </c>
      <c r="J25" s="584">
        <f t="shared" si="20"/>
        <v>0</v>
      </c>
      <c r="K25" s="584">
        <f t="shared" si="20"/>
        <v>0</v>
      </c>
      <c r="L25" s="584">
        <f t="shared" si="20"/>
        <v>4340</v>
      </c>
      <c r="M25" s="584">
        <f t="shared" si="20"/>
        <v>4340</v>
      </c>
      <c r="N25" s="584">
        <f t="shared" si="20"/>
        <v>0</v>
      </c>
      <c r="O25" s="584">
        <f t="shared" si="20"/>
        <v>0</v>
      </c>
      <c r="P25" s="584">
        <f t="shared" si="20"/>
        <v>0</v>
      </c>
      <c r="Q25" s="584">
        <f t="shared" si="20"/>
        <v>0</v>
      </c>
      <c r="R25" s="584">
        <f t="shared" si="20"/>
        <v>0</v>
      </c>
      <c r="S25" s="584">
        <f t="shared" si="20"/>
        <v>0</v>
      </c>
      <c r="T25" s="584">
        <f t="shared" si="20"/>
        <v>1955</v>
      </c>
      <c r="U25" s="584">
        <f t="shared" si="20"/>
        <v>1955</v>
      </c>
      <c r="V25" s="584">
        <f t="shared" si="20"/>
        <v>0</v>
      </c>
      <c r="W25" s="584">
        <f t="shared" si="20"/>
        <v>0</v>
      </c>
      <c r="X25" s="584">
        <f t="shared" si="20"/>
        <v>0</v>
      </c>
      <c r="Y25" s="584">
        <f t="shared" si="20"/>
        <v>0</v>
      </c>
      <c r="Z25" s="584">
        <f t="shared" si="20"/>
        <v>1955</v>
      </c>
      <c r="AA25" s="584">
        <f t="shared" si="20"/>
        <v>0</v>
      </c>
      <c r="AB25" s="584">
        <f t="shared" si="20"/>
        <v>0</v>
      </c>
      <c r="AC25" s="584">
        <f t="shared" si="20"/>
        <v>0</v>
      </c>
      <c r="AD25" s="584">
        <f t="shared" si="20"/>
        <v>0</v>
      </c>
      <c r="AE25" s="584">
        <f t="shared" si="20"/>
        <v>875.21510000000012</v>
      </c>
      <c r="AF25" s="584">
        <f t="shared" si="20"/>
        <v>875.21510000000012</v>
      </c>
      <c r="AG25" s="584">
        <f t="shared" si="20"/>
        <v>0</v>
      </c>
      <c r="AH25" s="584">
        <f t="shared" si="20"/>
        <v>0</v>
      </c>
      <c r="AI25" s="584">
        <f t="shared" si="20"/>
        <v>0</v>
      </c>
      <c r="AJ25" s="584">
        <f t="shared" si="20"/>
        <v>0</v>
      </c>
      <c r="AK25" s="584">
        <f t="shared" si="20"/>
        <v>0</v>
      </c>
      <c r="AL25" s="584">
        <f t="shared" si="20"/>
        <v>0</v>
      </c>
      <c r="AM25" s="584">
        <f t="shared" si="20"/>
        <v>1955</v>
      </c>
      <c r="AN25" s="584">
        <f t="shared" si="20"/>
        <v>1955</v>
      </c>
      <c r="AO25" s="584">
        <f t="shared" si="20"/>
        <v>0</v>
      </c>
      <c r="AP25" s="584">
        <f t="shared" si="20"/>
        <v>0</v>
      </c>
      <c r="AQ25" s="584">
        <f t="shared" si="20"/>
        <v>1955</v>
      </c>
      <c r="AR25" s="584">
        <f t="shared" si="20"/>
        <v>1955</v>
      </c>
      <c r="AS25" s="584">
        <f t="shared" si="20"/>
        <v>0</v>
      </c>
      <c r="AT25" s="584">
        <f t="shared" si="20"/>
        <v>0</v>
      </c>
      <c r="AU25" s="584">
        <f t="shared" si="20"/>
        <v>2385</v>
      </c>
      <c r="AV25" s="584">
        <f t="shared" si="20"/>
        <v>2385</v>
      </c>
      <c r="AW25" s="584">
        <f t="shared" si="20"/>
        <v>0</v>
      </c>
      <c r="AX25" s="584">
        <f t="shared" si="20"/>
        <v>0</v>
      </c>
      <c r="AY25" s="584">
        <f t="shared" si="20"/>
        <v>0</v>
      </c>
      <c r="AZ25" s="584">
        <f t="shared" si="20"/>
        <v>2385</v>
      </c>
      <c r="BA25" s="584">
        <f t="shared" si="20"/>
        <v>2385</v>
      </c>
      <c r="BB25" s="584">
        <f t="shared" si="20"/>
        <v>0</v>
      </c>
      <c r="BC25" s="584">
        <f t="shared" si="20"/>
        <v>0</v>
      </c>
      <c r="BD25" s="584">
        <f t="shared" si="20"/>
        <v>0</v>
      </c>
      <c r="BE25" s="584">
        <f t="shared" si="20"/>
        <v>0</v>
      </c>
      <c r="BF25" s="584">
        <f t="shared" si="20"/>
        <v>0</v>
      </c>
      <c r="BG25" s="584">
        <f t="shared" si="20"/>
        <v>0</v>
      </c>
      <c r="BH25" s="584">
        <f t="shared" si="20"/>
        <v>7461</v>
      </c>
      <c r="BI25" s="584">
        <f t="shared" si="20"/>
        <v>0</v>
      </c>
      <c r="BJ25" s="584">
        <f t="shared" si="20"/>
        <v>0</v>
      </c>
      <c r="BK25" s="584">
        <f t="shared" si="20"/>
        <v>4046</v>
      </c>
      <c r="BL25" s="584">
        <f t="shared" si="20"/>
        <v>0</v>
      </c>
      <c r="BM25" s="584">
        <f t="shared" si="20"/>
        <v>0</v>
      </c>
      <c r="BN25" s="584">
        <f t="shared" si="20"/>
        <v>200</v>
      </c>
      <c r="BO25" s="584">
        <f t="shared" si="20"/>
        <v>200</v>
      </c>
      <c r="BP25" s="587"/>
      <c r="BQ25" s="586"/>
      <c r="BR25" s="588"/>
      <c r="BS25" s="505"/>
      <c r="BT25" s="505"/>
      <c r="BU25" s="505"/>
      <c r="BV25" s="505"/>
      <c r="BW25" s="505" t="s">
        <v>644</v>
      </c>
      <c r="BX25" s="505"/>
      <c r="BY25" s="534"/>
      <c r="BZ25" s="535"/>
      <c r="CA25" s="535"/>
      <c r="CB25" s="535"/>
      <c r="CC25" s="535"/>
      <c r="CD25" s="535"/>
      <c r="CE25" s="532"/>
      <c r="CF25" s="532"/>
      <c r="CG25" s="532"/>
      <c r="CH25" s="532"/>
      <c r="CI25" s="532"/>
      <c r="CJ25" s="532"/>
      <c r="CK25" s="532"/>
      <c r="CL25" s="532"/>
      <c r="CM25" s="532"/>
      <c r="CN25" s="532"/>
      <c r="CO25" s="532"/>
    </row>
    <row r="26" spans="1:93" s="547" customFormat="1">
      <c r="A26" s="583" t="s">
        <v>219</v>
      </c>
      <c r="B26" s="581" t="s">
        <v>72</v>
      </c>
      <c r="C26" s="630"/>
      <c r="D26" s="630"/>
      <c r="E26" s="630"/>
      <c r="F26" s="630"/>
      <c r="G26" s="631">
        <f>SUM(G27:G28)</f>
        <v>4340</v>
      </c>
      <c r="H26" s="631">
        <f t="shared" ref="H26:BO26" si="21">SUM(H27:H28)</f>
        <v>4340</v>
      </c>
      <c r="I26" s="631">
        <f t="shared" si="21"/>
        <v>4340</v>
      </c>
      <c r="J26" s="631">
        <f t="shared" si="21"/>
        <v>0</v>
      </c>
      <c r="K26" s="631">
        <f t="shared" si="21"/>
        <v>0</v>
      </c>
      <c r="L26" s="631">
        <f t="shared" si="21"/>
        <v>4340</v>
      </c>
      <c r="M26" s="631">
        <f t="shared" si="21"/>
        <v>4340</v>
      </c>
      <c r="N26" s="631">
        <f t="shared" si="21"/>
        <v>0</v>
      </c>
      <c r="O26" s="631">
        <f t="shared" si="21"/>
        <v>0</v>
      </c>
      <c r="P26" s="631">
        <f t="shared" si="21"/>
        <v>0</v>
      </c>
      <c r="Q26" s="631">
        <f t="shared" si="21"/>
        <v>0</v>
      </c>
      <c r="R26" s="631">
        <f t="shared" si="21"/>
        <v>0</v>
      </c>
      <c r="S26" s="631">
        <f t="shared" si="21"/>
        <v>0</v>
      </c>
      <c r="T26" s="631">
        <f t="shared" si="21"/>
        <v>1955</v>
      </c>
      <c r="U26" s="631">
        <f t="shared" si="21"/>
        <v>1955</v>
      </c>
      <c r="V26" s="631">
        <f t="shared" si="21"/>
        <v>0</v>
      </c>
      <c r="W26" s="631">
        <f t="shared" si="21"/>
        <v>0</v>
      </c>
      <c r="X26" s="631">
        <f t="shared" si="21"/>
        <v>0</v>
      </c>
      <c r="Y26" s="631">
        <f t="shared" si="21"/>
        <v>0</v>
      </c>
      <c r="Z26" s="631">
        <f t="shared" si="21"/>
        <v>1955</v>
      </c>
      <c r="AA26" s="631">
        <f t="shared" si="21"/>
        <v>0</v>
      </c>
      <c r="AB26" s="631">
        <f t="shared" si="21"/>
        <v>0</v>
      </c>
      <c r="AC26" s="631">
        <f t="shared" si="21"/>
        <v>0</v>
      </c>
      <c r="AD26" s="631">
        <f t="shared" si="21"/>
        <v>0</v>
      </c>
      <c r="AE26" s="631">
        <f t="shared" si="21"/>
        <v>875.21510000000012</v>
      </c>
      <c r="AF26" s="631">
        <f t="shared" si="21"/>
        <v>875.21510000000012</v>
      </c>
      <c r="AG26" s="631">
        <f t="shared" si="21"/>
        <v>0</v>
      </c>
      <c r="AH26" s="631">
        <f t="shared" si="21"/>
        <v>0</v>
      </c>
      <c r="AI26" s="631">
        <f t="shared" si="21"/>
        <v>0</v>
      </c>
      <c r="AJ26" s="631">
        <f t="shared" si="21"/>
        <v>0</v>
      </c>
      <c r="AK26" s="631">
        <f t="shared" si="21"/>
        <v>0</v>
      </c>
      <c r="AL26" s="631">
        <f t="shared" si="21"/>
        <v>0</v>
      </c>
      <c r="AM26" s="631">
        <f t="shared" si="21"/>
        <v>1955</v>
      </c>
      <c r="AN26" s="631">
        <f t="shared" si="21"/>
        <v>1955</v>
      </c>
      <c r="AO26" s="631">
        <f t="shared" si="21"/>
        <v>0</v>
      </c>
      <c r="AP26" s="631">
        <f t="shared" si="21"/>
        <v>0</v>
      </c>
      <c r="AQ26" s="631">
        <f t="shared" si="21"/>
        <v>1955</v>
      </c>
      <c r="AR26" s="631">
        <f t="shared" si="21"/>
        <v>1955</v>
      </c>
      <c r="AS26" s="631">
        <f t="shared" si="21"/>
        <v>0</v>
      </c>
      <c r="AT26" s="631">
        <f t="shared" si="21"/>
        <v>0</v>
      </c>
      <c r="AU26" s="631">
        <f t="shared" si="21"/>
        <v>2385</v>
      </c>
      <c r="AV26" s="631">
        <f t="shared" si="21"/>
        <v>2385</v>
      </c>
      <c r="AW26" s="631">
        <f t="shared" si="21"/>
        <v>0</v>
      </c>
      <c r="AX26" s="631">
        <f t="shared" si="21"/>
        <v>0</v>
      </c>
      <c r="AY26" s="631">
        <f t="shared" si="21"/>
        <v>0</v>
      </c>
      <c r="AZ26" s="631">
        <f t="shared" si="21"/>
        <v>2385</v>
      </c>
      <c r="BA26" s="631">
        <f t="shared" si="21"/>
        <v>2385</v>
      </c>
      <c r="BB26" s="631">
        <f t="shared" si="21"/>
        <v>0</v>
      </c>
      <c r="BC26" s="631">
        <f t="shared" si="21"/>
        <v>0</v>
      </c>
      <c r="BD26" s="631">
        <f t="shared" si="21"/>
        <v>0</v>
      </c>
      <c r="BE26" s="631">
        <f t="shared" si="21"/>
        <v>0</v>
      </c>
      <c r="BF26" s="631">
        <f t="shared" si="21"/>
        <v>0</v>
      </c>
      <c r="BG26" s="631">
        <f t="shared" si="21"/>
        <v>0</v>
      </c>
      <c r="BH26" s="631">
        <f t="shared" si="21"/>
        <v>2385</v>
      </c>
      <c r="BI26" s="631">
        <f t="shared" si="21"/>
        <v>0</v>
      </c>
      <c r="BJ26" s="631">
        <f t="shared" si="21"/>
        <v>0</v>
      </c>
      <c r="BK26" s="631">
        <f t="shared" si="21"/>
        <v>4046</v>
      </c>
      <c r="BL26" s="631">
        <f t="shared" si="21"/>
        <v>0</v>
      </c>
      <c r="BM26" s="631">
        <f t="shared" si="21"/>
        <v>0</v>
      </c>
      <c r="BN26" s="631">
        <f t="shared" si="21"/>
        <v>200</v>
      </c>
      <c r="BO26" s="631">
        <f t="shared" si="21"/>
        <v>200</v>
      </c>
      <c r="BP26" s="587"/>
      <c r="BQ26" s="590"/>
      <c r="BR26" s="592"/>
      <c r="BS26" s="504"/>
      <c r="BT26" s="504"/>
      <c r="BU26" s="504"/>
      <c r="BV26" s="504"/>
      <c r="BW26" s="505" t="s">
        <v>644</v>
      </c>
      <c r="BX26" s="505" t="s">
        <v>678</v>
      </c>
      <c r="BY26" s="534"/>
      <c r="BZ26" s="545"/>
      <c r="CA26" s="545"/>
      <c r="CB26" s="545"/>
      <c r="CC26" s="545"/>
      <c r="CD26" s="545"/>
      <c r="CE26" s="546"/>
      <c r="CF26" s="546"/>
      <c r="CG26" s="546"/>
      <c r="CH26" s="546"/>
      <c r="CI26" s="546"/>
      <c r="CJ26" s="546"/>
      <c r="CK26" s="546"/>
      <c r="CL26" s="546"/>
      <c r="CM26" s="546"/>
      <c r="CN26" s="546"/>
      <c r="CO26" s="546"/>
    </row>
    <row r="27" spans="1:93" s="550" customFormat="1">
      <c r="A27" s="632">
        <v>1</v>
      </c>
      <c r="B27" s="633" t="s">
        <v>679</v>
      </c>
      <c r="C27" s="634" t="s">
        <v>340</v>
      </c>
      <c r="D27" s="634"/>
      <c r="E27" s="622" t="s">
        <v>669</v>
      </c>
      <c r="F27" s="634" t="s">
        <v>680</v>
      </c>
      <c r="G27" s="635">
        <f t="shared" ref="G27" si="22">SUM(I27:K27)</f>
        <v>1520</v>
      </c>
      <c r="H27" s="635">
        <f t="shared" si="3"/>
        <v>1520</v>
      </c>
      <c r="I27" s="635">
        <v>1520</v>
      </c>
      <c r="J27" s="635"/>
      <c r="K27" s="635"/>
      <c r="L27" s="597">
        <v>1520</v>
      </c>
      <c r="M27" s="597">
        <v>1520</v>
      </c>
      <c r="N27" s="598"/>
      <c r="O27" s="598"/>
      <c r="P27" s="636"/>
      <c r="Q27" s="636"/>
      <c r="R27" s="598"/>
      <c r="S27" s="598"/>
      <c r="T27" s="598">
        <f t="shared" ref="T27:T44" si="23">SUM(U27:W27)</f>
        <v>900</v>
      </c>
      <c r="U27" s="636">
        <v>900</v>
      </c>
      <c r="V27" s="598"/>
      <c r="W27" s="598"/>
      <c r="X27" s="598"/>
      <c r="Y27" s="598"/>
      <c r="Z27" s="598">
        <f t="shared" si="10"/>
        <v>900</v>
      </c>
      <c r="AA27" s="598">
        <f t="shared" ref="AA27:AA44" si="24">SUM(AB27:AD27)</f>
        <v>0</v>
      </c>
      <c r="AB27" s="598"/>
      <c r="AC27" s="598"/>
      <c r="AD27" s="598"/>
      <c r="AE27" s="598">
        <f t="shared" ref="AE27:AE44" si="25">SUM(AF27:AH27)</f>
        <v>0</v>
      </c>
      <c r="AF27" s="636"/>
      <c r="AG27" s="598"/>
      <c r="AH27" s="598"/>
      <c r="AI27" s="598">
        <f t="shared" ref="AI27:AI44" si="26">SUM(AJ27:AL27)</f>
        <v>0</v>
      </c>
      <c r="AJ27" s="637">
        <f t="shared" ref="AJ27" si="27">Q27</f>
        <v>0</v>
      </c>
      <c r="AK27" s="598"/>
      <c r="AL27" s="598"/>
      <c r="AM27" s="598">
        <f t="shared" ref="AM27:AM44" si="28">SUM(AN27:AP27)</f>
        <v>900</v>
      </c>
      <c r="AN27" s="598">
        <f t="shared" ref="AN27" si="29">U27</f>
        <v>900</v>
      </c>
      <c r="AO27" s="598"/>
      <c r="AP27" s="598"/>
      <c r="AQ27" s="600">
        <f t="shared" ref="AQ27:AQ44" si="30">SUM(AR27:AT27)</f>
        <v>900</v>
      </c>
      <c r="AR27" s="600">
        <v>900</v>
      </c>
      <c r="AS27" s="600"/>
      <c r="AT27" s="600"/>
      <c r="AU27" s="600">
        <f t="shared" ref="AU27:AU44" si="31">SUM(AV27:AX27)</f>
        <v>620</v>
      </c>
      <c r="AV27" s="600">
        <v>620</v>
      </c>
      <c r="AW27" s="600">
        <v>0</v>
      </c>
      <c r="AX27" s="600">
        <v>0</v>
      </c>
      <c r="AY27" s="600">
        <v>0</v>
      </c>
      <c r="AZ27" s="600">
        <f t="shared" ref="AZ27:AZ44" si="32">SUM(BA27:BC27)</f>
        <v>620</v>
      </c>
      <c r="BA27" s="600">
        <v>620</v>
      </c>
      <c r="BB27" s="600">
        <v>0</v>
      </c>
      <c r="BC27" s="600">
        <v>0</v>
      </c>
      <c r="BD27" s="600">
        <v>0</v>
      </c>
      <c r="BE27" s="600"/>
      <c r="BF27" s="600"/>
      <c r="BG27" s="600"/>
      <c r="BH27" s="601">
        <v>620</v>
      </c>
      <c r="BI27" s="598"/>
      <c r="BJ27" s="598">
        <f>AQ27-T27</f>
        <v>0</v>
      </c>
      <c r="BK27" s="586">
        <v>2023</v>
      </c>
      <c r="BL27" s="586" t="s">
        <v>641</v>
      </c>
      <c r="BM27" s="586" t="s">
        <v>642</v>
      </c>
      <c r="BN27" s="602">
        <f>(BH27+AR27)/I27*100</f>
        <v>100</v>
      </c>
      <c r="BO27" s="602">
        <f>BH27/AV27*100</f>
        <v>100</v>
      </c>
      <c r="BP27" s="587" t="s">
        <v>681</v>
      </c>
      <c r="BQ27" s="586"/>
      <c r="BR27" s="588"/>
      <c r="BS27" s="505"/>
      <c r="BT27" s="505"/>
      <c r="BU27" s="505"/>
      <c r="BV27" s="505"/>
      <c r="BW27" s="505" t="s">
        <v>644</v>
      </c>
      <c r="BX27" s="505" t="s">
        <v>678</v>
      </c>
      <c r="BY27" s="536"/>
      <c r="BZ27" s="548"/>
      <c r="CA27" s="548"/>
      <c r="CB27" s="548"/>
      <c r="CC27" s="548"/>
      <c r="CD27" s="548"/>
      <c r="CE27" s="549"/>
      <c r="CF27" s="549"/>
      <c r="CG27" s="549"/>
      <c r="CH27" s="549"/>
      <c r="CI27" s="549"/>
      <c r="CJ27" s="549"/>
      <c r="CK27" s="549"/>
      <c r="CL27" s="549"/>
      <c r="CM27" s="549"/>
      <c r="CN27" s="549"/>
      <c r="CO27" s="549"/>
    </row>
    <row r="28" spans="1:93" s="550" customFormat="1" ht="25.5">
      <c r="A28" s="632">
        <v>2</v>
      </c>
      <c r="B28" s="633" t="s">
        <v>682</v>
      </c>
      <c r="C28" s="634" t="s">
        <v>345</v>
      </c>
      <c r="D28" s="638">
        <v>3.8471199999999999</v>
      </c>
      <c r="E28" s="622" t="s">
        <v>669</v>
      </c>
      <c r="F28" s="634" t="s">
        <v>683</v>
      </c>
      <c r="G28" s="635">
        <f>SUM(I28:K28)</f>
        <v>2820</v>
      </c>
      <c r="H28" s="635">
        <f t="shared" si="3"/>
        <v>2820</v>
      </c>
      <c r="I28" s="635">
        <v>2820</v>
      </c>
      <c r="J28" s="635"/>
      <c r="K28" s="635"/>
      <c r="L28" s="597">
        <v>2820</v>
      </c>
      <c r="M28" s="597">
        <v>2820</v>
      </c>
      <c r="N28" s="598"/>
      <c r="O28" s="598"/>
      <c r="P28" s="636"/>
      <c r="Q28" s="636"/>
      <c r="R28" s="598"/>
      <c r="S28" s="598"/>
      <c r="T28" s="598">
        <f t="shared" si="23"/>
        <v>1055</v>
      </c>
      <c r="U28" s="636">
        <v>1055</v>
      </c>
      <c r="V28" s="598"/>
      <c r="W28" s="598"/>
      <c r="X28" s="598"/>
      <c r="Y28" s="598"/>
      <c r="Z28" s="598">
        <f t="shared" si="10"/>
        <v>1055</v>
      </c>
      <c r="AA28" s="598">
        <f t="shared" si="24"/>
        <v>0</v>
      </c>
      <c r="AB28" s="598"/>
      <c r="AC28" s="598"/>
      <c r="AD28" s="598"/>
      <c r="AE28" s="598">
        <f t="shared" si="25"/>
        <v>875.21510000000012</v>
      </c>
      <c r="AF28" s="636">
        <f>563.7831+9.287-7.087+309.232</f>
        <v>875.21510000000012</v>
      </c>
      <c r="AG28" s="598"/>
      <c r="AH28" s="598"/>
      <c r="AI28" s="598">
        <f t="shared" si="26"/>
        <v>0</v>
      </c>
      <c r="AJ28" s="637">
        <f>Q28</f>
        <v>0</v>
      </c>
      <c r="AK28" s="598"/>
      <c r="AL28" s="598"/>
      <c r="AM28" s="598">
        <f t="shared" si="28"/>
        <v>1055</v>
      </c>
      <c r="AN28" s="598">
        <f>U28</f>
        <v>1055</v>
      </c>
      <c r="AO28" s="598"/>
      <c r="AP28" s="598"/>
      <c r="AQ28" s="600">
        <f t="shared" si="30"/>
        <v>1055</v>
      </c>
      <c r="AR28" s="600">
        <v>1055</v>
      </c>
      <c r="AS28" s="600"/>
      <c r="AT28" s="600"/>
      <c r="AU28" s="600">
        <f t="shared" si="31"/>
        <v>1765</v>
      </c>
      <c r="AV28" s="600">
        <v>1765</v>
      </c>
      <c r="AW28" s="600">
        <v>0</v>
      </c>
      <c r="AX28" s="600">
        <v>0</v>
      </c>
      <c r="AY28" s="600">
        <v>0</v>
      </c>
      <c r="AZ28" s="600">
        <f t="shared" si="32"/>
        <v>1765</v>
      </c>
      <c r="BA28" s="600">
        <v>1765</v>
      </c>
      <c r="BB28" s="600">
        <v>0</v>
      </c>
      <c r="BC28" s="600">
        <v>0</v>
      </c>
      <c r="BD28" s="600">
        <v>0</v>
      </c>
      <c r="BE28" s="600"/>
      <c r="BF28" s="600"/>
      <c r="BG28" s="600"/>
      <c r="BH28" s="601">
        <v>1765</v>
      </c>
      <c r="BI28" s="598"/>
      <c r="BJ28" s="598">
        <f>AQ28-T28</f>
        <v>0</v>
      </c>
      <c r="BK28" s="586">
        <v>2023</v>
      </c>
      <c r="BL28" s="586" t="s">
        <v>641</v>
      </c>
      <c r="BM28" s="586" t="s">
        <v>642</v>
      </c>
      <c r="BN28" s="602">
        <f>(BH28+AR28)/I28*100</f>
        <v>100</v>
      </c>
      <c r="BO28" s="602">
        <f>BH28/AV28*100</f>
        <v>100</v>
      </c>
      <c r="BP28" s="587" t="s">
        <v>684</v>
      </c>
      <c r="BQ28" s="586"/>
      <c r="BR28" s="588"/>
      <c r="BS28" s="505"/>
      <c r="BT28" s="505"/>
      <c r="BU28" s="505"/>
      <c r="BV28" s="505"/>
      <c r="BW28" s="505" t="s">
        <v>644</v>
      </c>
      <c r="BX28" s="505" t="s">
        <v>678</v>
      </c>
      <c r="BY28" s="536"/>
      <c r="BZ28" s="548"/>
      <c r="CA28" s="548"/>
      <c r="CB28" s="548"/>
      <c r="CC28" s="548"/>
      <c r="CD28" s="548"/>
      <c r="CE28" s="549"/>
      <c r="CF28" s="549"/>
      <c r="CG28" s="549"/>
      <c r="CH28" s="549"/>
      <c r="CI28" s="549"/>
      <c r="CJ28" s="549"/>
      <c r="CK28" s="549"/>
      <c r="CL28" s="549"/>
      <c r="CM28" s="549"/>
      <c r="CN28" s="549"/>
      <c r="CO28" s="549"/>
    </row>
    <row r="29" spans="1:93" s="547" customFormat="1">
      <c r="A29" s="583" t="s">
        <v>221</v>
      </c>
      <c r="B29" s="581" t="s">
        <v>676</v>
      </c>
      <c r="C29" s="630"/>
      <c r="D29" s="639"/>
      <c r="E29" s="630"/>
      <c r="F29" s="630"/>
      <c r="G29" s="631"/>
      <c r="H29" s="631">
        <f t="shared" si="3"/>
        <v>0</v>
      </c>
      <c r="I29" s="631"/>
      <c r="J29" s="631"/>
      <c r="K29" s="631"/>
      <c r="L29" s="631"/>
      <c r="M29" s="631"/>
      <c r="N29" s="640"/>
      <c r="O29" s="640"/>
      <c r="P29" s="640"/>
      <c r="Q29" s="640"/>
      <c r="R29" s="640"/>
      <c r="S29" s="640"/>
      <c r="T29" s="640"/>
      <c r="U29" s="640"/>
      <c r="V29" s="640"/>
      <c r="W29" s="640"/>
      <c r="X29" s="640"/>
      <c r="Y29" s="640"/>
      <c r="Z29" s="640">
        <f t="shared" si="10"/>
        <v>0</v>
      </c>
      <c r="AA29" s="640"/>
      <c r="AB29" s="640"/>
      <c r="AC29" s="640"/>
      <c r="AD29" s="640"/>
      <c r="AE29" s="640"/>
      <c r="AF29" s="640"/>
      <c r="AG29" s="640"/>
      <c r="AH29" s="640"/>
      <c r="AI29" s="640"/>
      <c r="AJ29" s="640"/>
      <c r="AK29" s="640"/>
      <c r="AL29" s="640"/>
      <c r="AM29" s="640"/>
      <c r="AN29" s="640"/>
      <c r="AO29" s="640"/>
      <c r="AP29" s="640"/>
      <c r="AQ29" s="631"/>
      <c r="AR29" s="631"/>
      <c r="AS29" s="631"/>
      <c r="AT29" s="631"/>
      <c r="AU29" s="631"/>
      <c r="AV29" s="631"/>
      <c r="AW29" s="631"/>
      <c r="AX29" s="631"/>
      <c r="AY29" s="631"/>
      <c r="AZ29" s="631"/>
      <c r="BA29" s="631"/>
      <c r="BB29" s="584"/>
      <c r="BC29" s="584"/>
      <c r="BD29" s="584"/>
      <c r="BE29" s="584"/>
      <c r="BF29" s="584"/>
      <c r="BG29" s="584"/>
      <c r="BH29" s="629">
        <v>5076</v>
      </c>
      <c r="BI29" s="585"/>
      <c r="BJ29" s="585"/>
      <c r="BK29" s="590"/>
      <c r="BL29" s="590"/>
      <c r="BM29" s="590"/>
      <c r="BN29" s="591"/>
      <c r="BO29" s="591"/>
      <c r="BP29" s="587"/>
      <c r="BQ29" s="590"/>
      <c r="BR29" s="592"/>
      <c r="BS29" s="504"/>
      <c r="BT29" s="504"/>
      <c r="BU29" s="504"/>
      <c r="BV29" s="504"/>
      <c r="BW29" s="505" t="s">
        <v>644</v>
      </c>
      <c r="BX29" s="505" t="s">
        <v>678</v>
      </c>
      <c r="BY29" s="534"/>
      <c r="BZ29" s="545"/>
      <c r="CA29" s="545"/>
      <c r="CB29" s="545"/>
      <c r="CC29" s="545"/>
      <c r="CD29" s="545"/>
      <c r="CE29" s="546"/>
      <c r="CF29" s="546"/>
      <c r="CG29" s="546"/>
      <c r="CH29" s="546"/>
      <c r="CI29" s="546"/>
      <c r="CJ29" s="546"/>
      <c r="CK29" s="546"/>
      <c r="CL29" s="546"/>
      <c r="CM29" s="546"/>
      <c r="CN29" s="546"/>
      <c r="CO29" s="546"/>
    </row>
    <row r="30" spans="1:93" s="533" customFormat="1">
      <c r="A30" s="580" t="s">
        <v>17</v>
      </c>
      <c r="B30" s="589" t="s">
        <v>685</v>
      </c>
      <c r="C30" s="582"/>
      <c r="D30" s="582"/>
      <c r="E30" s="582"/>
      <c r="F30" s="582"/>
      <c r="G30" s="584">
        <f>G31</f>
        <v>68370.2</v>
      </c>
      <c r="H30" s="584">
        <f t="shared" ref="H30:BH30" si="33">H31</f>
        <v>68370.2</v>
      </c>
      <c r="I30" s="584">
        <f t="shared" si="33"/>
        <v>55064</v>
      </c>
      <c r="J30" s="584">
        <f t="shared" si="33"/>
        <v>13306.2</v>
      </c>
      <c r="K30" s="584">
        <f t="shared" si="33"/>
        <v>0</v>
      </c>
      <c r="L30" s="584">
        <f t="shared" si="33"/>
        <v>68370.2</v>
      </c>
      <c r="M30" s="584">
        <f t="shared" si="33"/>
        <v>55064</v>
      </c>
      <c r="N30" s="584">
        <f t="shared" si="33"/>
        <v>8054.6699530000005</v>
      </c>
      <c r="O30" s="584">
        <f t="shared" si="33"/>
        <v>8054.6699530000005</v>
      </c>
      <c r="P30" s="584">
        <f t="shared" si="33"/>
        <v>0</v>
      </c>
      <c r="Q30" s="584">
        <f t="shared" si="33"/>
        <v>0</v>
      </c>
      <c r="R30" s="584">
        <f t="shared" si="33"/>
        <v>0</v>
      </c>
      <c r="S30" s="584">
        <f t="shared" si="33"/>
        <v>0</v>
      </c>
      <c r="T30" s="584">
        <f t="shared" si="33"/>
        <v>22132</v>
      </c>
      <c r="U30" s="584">
        <f t="shared" si="33"/>
        <v>22132</v>
      </c>
      <c r="V30" s="584">
        <f t="shared" si="33"/>
        <v>0</v>
      </c>
      <c r="W30" s="584">
        <f t="shared" si="33"/>
        <v>0</v>
      </c>
      <c r="X30" s="584">
        <f t="shared" si="33"/>
        <v>0</v>
      </c>
      <c r="Y30" s="584">
        <f t="shared" si="33"/>
        <v>67</v>
      </c>
      <c r="Z30" s="584">
        <f t="shared" si="33"/>
        <v>22199</v>
      </c>
      <c r="AA30" s="584">
        <f t="shared" si="33"/>
        <v>0</v>
      </c>
      <c r="AB30" s="584">
        <f t="shared" si="33"/>
        <v>0</v>
      </c>
      <c r="AC30" s="584">
        <f t="shared" si="33"/>
        <v>0</v>
      </c>
      <c r="AD30" s="584">
        <f t="shared" si="33"/>
        <v>0</v>
      </c>
      <c r="AE30" s="584">
        <f t="shared" si="33"/>
        <v>17953.020952999999</v>
      </c>
      <c r="AF30" s="584">
        <f t="shared" si="33"/>
        <v>17953.020952999999</v>
      </c>
      <c r="AG30" s="584">
        <f t="shared" si="33"/>
        <v>0</v>
      </c>
      <c r="AH30" s="584">
        <f t="shared" si="33"/>
        <v>0</v>
      </c>
      <c r="AI30" s="584">
        <f t="shared" si="33"/>
        <v>0</v>
      </c>
      <c r="AJ30" s="584">
        <f t="shared" si="33"/>
        <v>0</v>
      </c>
      <c r="AK30" s="584">
        <f t="shared" si="33"/>
        <v>0</v>
      </c>
      <c r="AL30" s="584">
        <f t="shared" si="33"/>
        <v>0</v>
      </c>
      <c r="AM30" s="584">
        <f t="shared" si="33"/>
        <v>22132</v>
      </c>
      <c r="AN30" s="584">
        <f t="shared" si="33"/>
        <v>22132</v>
      </c>
      <c r="AO30" s="584">
        <f t="shared" si="33"/>
        <v>0</v>
      </c>
      <c r="AP30" s="584">
        <f t="shared" si="33"/>
        <v>0</v>
      </c>
      <c r="AQ30" s="584">
        <f t="shared" si="33"/>
        <v>22199</v>
      </c>
      <c r="AR30" s="584">
        <f t="shared" si="33"/>
        <v>22199</v>
      </c>
      <c r="AS30" s="584">
        <f t="shared" si="33"/>
        <v>0</v>
      </c>
      <c r="AT30" s="584">
        <f t="shared" si="33"/>
        <v>0</v>
      </c>
      <c r="AU30" s="584">
        <f t="shared" si="33"/>
        <v>32865</v>
      </c>
      <c r="AV30" s="584">
        <f t="shared" si="33"/>
        <v>32865</v>
      </c>
      <c r="AW30" s="584">
        <f t="shared" si="33"/>
        <v>0</v>
      </c>
      <c r="AX30" s="584">
        <f t="shared" si="33"/>
        <v>0</v>
      </c>
      <c r="AY30" s="584">
        <f t="shared" si="33"/>
        <v>0</v>
      </c>
      <c r="AZ30" s="584">
        <f t="shared" si="33"/>
        <v>32865</v>
      </c>
      <c r="BA30" s="584">
        <f t="shared" si="33"/>
        <v>32865</v>
      </c>
      <c r="BB30" s="584">
        <f t="shared" si="33"/>
        <v>0</v>
      </c>
      <c r="BC30" s="584">
        <f t="shared" si="33"/>
        <v>0</v>
      </c>
      <c r="BD30" s="584">
        <f t="shared" si="33"/>
        <v>0</v>
      </c>
      <c r="BE30" s="584">
        <f t="shared" si="33"/>
        <v>0</v>
      </c>
      <c r="BF30" s="584">
        <f t="shared" si="33"/>
        <v>0</v>
      </c>
      <c r="BG30" s="584">
        <f t="shared" si="33"/>
        <v>0</v>
      </c>
      <c r="BH30" s="584">
        <f t="shared" si="33"/>
        <v>23198</v>
      </c>
      <c r="BI30" s="585">
        <f>'[2]PL 3 PB DATP'!H11</f>
        <v>23198</v>
      </c>
      <c r="BJ30" s="585" t="e">
        <f>SUM(#REF!)</f>
        <v>#REF!</v>
      </c>
      <c r="BK30" s="586"/>
      <c r="BL30" s="586"/>
      <c r="BM30" s="586"/>
      <c r="BN30" s="602"/>
      <c r="BO30" s="602"/>
      <c r="BP30" s="587"/>
      <c r="BQ30" s="586"/>
      <c r="BR30" s="588"/>
      <c r="BS30" s="505"/>
      <c r="BT30" s="505"/>
      <c r="BU30" s="505"/>
      <c r="BV30" s="505"/>
      <c r="BW30" s="505" t="s">
        <v>644</v>
      </c>
      <c r="BX30" s="505"/>
      <c r="BY30" s="534"/>
      <c r="BZ30" s="535"/>
      <c r="CA30" s="535"/>
      <c r="CB30" s="535"/>
      <c r="CC30" s="535"/>
      <c r="CD30" s="535"/>
      <c r="CE30" s="532"/>
      <c r="CF30" s="532"/>
      <c r="CG30" s="532"/>
      <c r="CH30" s="532"/>
      <c r="CI30" s="532"/>
      <c r="CJ30" s="532"/>
      <c r="CK30" s="532"/>
      <c r="CL30" s="532"/>
      <c r="CM30" s="532"/>
      <c r="CN30" s="532"/>
      <c r="CO30" s="532"/>
    </row>
    <row r="31" spans="1:93" s="533" customFormat="1">
      <c r="A31" s="641" t="s">
        <v>219</v>
      </c>
      <c r="B31" s="642" t="s">
        <v>72</v>
      </c>
      <c r="C31" s="627"/>
      <c r="D31" s="643"/>
      <c r="E31" s="628"/>
      <c r="F31" s="617"/>
      <c r="G31" s="644">
        <f>SUM(G32:G44)</f>
        <v>68370.2</v>
      </c>
      <c r="H31" s="644">
        <f t="shared" ref="H31:BH31" si="34">SUM(H32:H44)</f>
        <v>68370.2</v>
      </c>
      <c r="I31" s="644">
        <f t="shared" si="34"/>
        <v>55064</v>
      </c>
      <c r="J31" s="644">
        <f t="shared" si="34"/>
        <v>13306.2</v>
      </c>
      <c r="K31" s="644">
        <f t="shared" si="34"/>
        <v>0</v>
      </c>
      <c r="L31" s="644">
        <f t="shared" si="34"/>
        <v>68370.2</v>
      </c>
      <c r="M31" s="644">
        <f t="shared" si="34"/>
        <v>55064</v>
      </c>
      <c r="N31" s="644">
        <f t="shared" si="34"/>
        <v>8054.6699530000005</v>
      </c>
      <c r="O31" s="644">
        <f t="shared" si="34"/>
        <v>8054.6699530000005</v>
      </c>
      <c r="P31" s="644">
        <f t="shared" si="34"/>
        <v>0</v>
      </c>
      <c r="Q31" s="644">
        <f t="shared" si="34"/>
        <v>0</v>
      </c>
      <c r="R31" s="644">
        <f t="shared" si="34"/>
        <v>0</v>
      </c>
      <c r="S31" s="644">
        <f t="shared" si="34"/>
        <v>0</v>
      </c>
      <c r="T31" s="644">
        <f t="shared" si="34"/>
        <v>22132</v>
      </c>
      <c r="U31" s="644">
        <f t="shared" si="34"/>
        <v>22132</v>
      </c>
      <c r="V31" s="644">
        <f t="shared" si="34"/>
        <v>0</v>
      </c>
      <c r="W31" s="644">
        <f t="shared" si="34"/>
        <v>0</v>
      </c>
      <c r="X31" s="644">
        <f t="shared" si="34"/>
        <v>0</v>
      </c>
      <c r="Y31" s="644">
        <f t="shared" si="34"/>
        <v>67</v>
      </c>
      <c r="Z31" s="644">
        <f t="shared" si="34"/>
        <v>22199</v>
      </c>
      <c r="AA31" s="644">
        <f t="shared" si="34"/>
        <v>0</v>
      </c>
      <c r="AB31" s="644">
        <f t="shared" si="34"/>
        <v>0</v>
      </c>
      <c r="AC31" s="644">
        <f t="shared" si="34"/>
        <v>0</v>
      </c>
      <c r="AD31" s="644">
        <f t="shared" si="34"/>
        <v>0</v>
      </c>
      <c r="AE31" s="644">
        <f t="shared" si="34"/>
        <v>17953.020952999999</v>
      </c>
      <c r="AF31" s="644">
        <f t="shared" si="34"/>
        <v>17953.020952999999</v>
      </c>
      <c r="AG31" s="644">
        <f t="shared" si="34"/>
        <v>0</v>
      </c>
      <c r="AH31" s="644">
        <f t="shared" si="34"/>
        <v>0</v>
      </c>
      <c r="AI31" s="644">
        <f t="shared" si="34"/>
        <v>0</v>
      </c>
      <c r="AJ31" s="644">
        <f t="shared" si="34"/>
        <v>0</v>
      </c>
      <c r="AK31" s="644">
        <f t="shared" si="34"/>
        <v>0</v>
      </c>
      <c r="AL31" s="644">
        <f t="shared" si="34"/>
        <v>0</v>
      </c>
      <c r="AM31" s="644">
        <f t="shared" si="34"/>
        <v>22132</v>
      </c>
      <c r="AN31" s="644">
        <f t="shared" si="34"/>
        <v>22132</v>
      </c>
      <c r="AO31" s="644">
        <f t="shared" si="34"/>
        <v>0</v>
      </c>
      <c r="AP31" s="644">
        <f t="shared" si="34"/>
        <v>0</v>
      </c>
      <c r="AQ31" s="644">
        <f t="shared" si="34"/>
        <v>22199</v>
      </c>
      <c r="AR31" s="644">
        <f t="shared" si="34"/>
        <v>22199</v>
      </c>
      <c r="AS31" s="644">
        <f t="shared" si="34"/>
        <v>0</v>
      </c>
      <c r="AT31" s="644">
        <f t="shared" si="34"/>
        <v>0</v>
      </c>
      <c r="AU31" s="644">
        <f t="shared" si="34"/>
        <v>32865</v>
      </c>
      <c r="AV31" s="644">
        <f t="shared" si="34"/>
        <v>32865</v>
      </c>
      <c r="AW31" s="644">
        <f t="shared" si="34"/>
        <v>0</v>
      </c>
      <c r="AX31" s="644">
        <f t="shared" si="34"/>
        <v>0</v>
      </c>
      <c r="AY31" s="644">
        <f t="shared" si="34"/>
        <v>0</v>
      </c>
      <c r="AZ31" s="644">
        <f t="shared" si="34"/>
        <v>32865</v>
      </c>
      <c r="BA31" s="644">
        <f t="shared" si="34"/>
        <v>32865</v>
      </c>
      <c r="BB31" s="644">
        <f t="shared" si="34"/>
        <v>0</v>
      </c>
      <c r="BC31" s="644">
        <f t="shared" si="34"/>
        <v>0</v>
      </c>
      <c r="BD31" s="644">
        <f t="shared" si="34"/>
        <v>0</v>
      </c>
      <c r="BE31" s="644">
        <f t="shared" si="34"/>
        <v>0</v>
      </c>
      <c r="BF31" s="644">
        <f t="shared" si="34"/>
        <v>0</v>
      </c>
      <c r="BG31" s="644">
        <f t="shared" si="34"/>
        <v>0</v>
      </c>
      <c r="BH31" s="644">
        <f t="shared" si="34"/>
        <v>23198</v>
      </c>
      <c r="BI31" s="585"/>
      <c r="BJ31" s="585"/>
      <c r="BK31" s="590"/>
      <c r="BL31" s="590"/>
      <c r="BM31" s="590"/>
      <c r="BN31" s="591">
        <f t="shared" ref="BN31:BN44" si="35">(BH31+AR31)/I31*100</f>
        <v>82.444065087897727</v>
      </c>
      <c r="BO31" s="591">
        <f t="shared" ref="BO31:BO44" si="36">BH31/AV31*100</f>
        <v>70.585729499467519</v>
      </c>
      <c r="BP31" s="587"/>
      <c r="BQ31" s="590"/>
      <c r="BR31" s="592"/>
      <c r="BS31" s="504"/>
      <c r="BT31" s="504"/>
      <c r="BU31" s="504"/>
      <c r="BV31" s="504"/>
      <c r="BW31" s="505" t="s">
        <v>644</v>
      </c>
      <c r="BX31" s="505" t="s">
        <v>686</v>
      </c>
      <c r="BY31" s="534"/>
      <c r="BZ31" s="535"/>
      <c r="CA31" s="535"/>
      <c r="CB31" s="535"/>
      <c r="CC31" s="535"/>
      <c r="CD31" s="535"/>
      <c r="CE31" s="532"/>
      <c r="CF31" s="532"/>
      <c r="CG31" s="532"/>
      <c r="CH31" s="532"/>
      <c r="CI31" s="532"/>
      <c r="CJ31" s="532"/>
      <c r="CK31" s="532"/>
      <c r="CL31" s="532"/>
      <c r="CM31" s="532"/>
      <c r="CN31" s="532"/>
      <c r="CO31" s="532"/>
    </row>
    <row r="32" spans="1:93" s="544" customFormat="1" ht="24.75" customHeight="1">
      <c r="A32" s="645">
        <v>1</v>
      </c>
      <c r="B32" s="646" t="s">
        <v>256</v>
      </c>
      <c r="C32" s="620" t="s">
        <v>687</v>
      </c>
      <c r="D32" s="620" t="s">
        <v>688</v>
      </c>
      <c r="E32" s="620" t="s">
        <v>689</v>
      </c>
      <c r="F32" s="623" t="s">
        <v>265</v>
      </c>
      <c r="G32" s="647">
        <f>I32+J32</f>
        <v>6500</v>
      </c>
      <c r="H32" s="647">
        <f t="shared" si="3"/>
        <v>6500</v>
      </c>
      <c r="I32" s="648">
        <v>5000</v>
      </c>
      <c r="J32" s="648">
        <f>I32*0.3</f>
        <v>1500</v>
      </c>
      <c r="K32" s="647"/>
      <c r="L32" s="597">
        <v>6500</v>
      </c>
      <c r="M32" s="597">
        <v>5000</v>
      </c>
      <c r="N32" s="649">
        <f>O32</f>
        <v>2402.67</v>
      </c>
      <c r="O32" s="649">
        <v>2402.67</v>
      </c>
      <c r="P32" s="598"/>
      <c r="Q32" s="598"/>
      <c r="R32" s="598"/>
      <c r="S32" s="598"/>
      <c r="T32" s="598">
        <f t="shared" si="23"/>
        <v>3000</v>
      </c>
      <c r="U32" s="649">
        <v>3000</v>
      </c>
      <c r="V32" s="598"/>
      <c r="W32" s="598"/>
      <c r="X32" s="598"/>
      <c r="Y32" s="598"/>
      <c r="Z32" s="598">
        <f t="shared" si="10"/>
        <v>3000</v>
      </c>
      <c r="AA32" s="598">
        <f t="shared" si="24"/>
        <v>0</v>
      </c>
      <c r="AB32" s="598"/>
      <c r="AC32" s="598"/>
      <c r="AD32" s="598"/>
      <c r="AE32" s="598">
        <f t="shared" si="25"/>
        <v>3000</v>
      </c>
      <c r="AF32" s="598">
        <v>3000</v>
      </c>
      <c r="AG32" s="598"/>
      <c r="AH32" s="598"/>
      <c r="AI32" s="598">
        <f t="shared" si="26"/>
        <v>0</v>
      </c>
      <c r="AJ32" s="598"/>
      <c r="AK32" s="598"/>
      <c r="AL32" s="598"/>
      <c r="AM32" s="598">
        <f t="shared" si="28"/>
        <v>3000</v>
      </c>
      <c r="AN32" s="598">
        <f>U32</f>
        <v>3000</v>
      </c>
      <c r="AO32" s="598"/>
      <c r="AP32" s="598"/>
      <c r="AQ32" s="600">
        <f>SUM(AR32:AT32)</f>
        <v>3000</v>
      </c>
      <c r="AR32" s="647">
        <v>3000</v>
      </c>
      <c r="AS32" s="600"/>
      <c r="AT32" s="600"/>
      <c r="AU32" s="600">
        <f t="shared" si="31"/>
        <v>2000</v>
      </c>
      <c r="AV32" s="600">
        <f>M32-AR32</f>
        <v>2000</v>
      </c>
      <c r="AW32" s="600"/>
      <c r="AX32" s="600"/>
      <c r="AY32" s="600"/>
      <c r="AZ32" s="600">
        <f t="shared" si="32"/>
        <v>2000</v>
      </c>
      <c r="BA32" s="600">
        <f>AV32</f>
        <v>2000</v>
      </c>
      <c r="BB32" s="600"/>
      <c r="BC32" s="600"/>
      <c r="BD32" s="600"/>
      <c r="BE32" s="600"/>
      <c r="BF32" s="600"/>
      <c r="BG32" s="600"/>
      <c r="BH32" s="601">
        <v>1050</v>
      </c>
      <c r="BI32" s="598"/>
      <c r="BJ32" s="598">
        <f t="shared" ref="BJ32:BJ44" si="37">AQ32-T32</f>
        <v>0</v>
      </c>
      <c r="BK32" s="586">
        <v>2023</v>
      </c>
      <c r="BL32" s="586" t="s">
        <v>641</v>
      </c>
      <c r="BM32" s="586" t="s">
        <v>642</v>
      </c>
      <c r="BN32" s="602">
        <f t="shared" si="35"/>
        <v>81</v>
      </c>
      <c r="BO32" s="602">
        <f t="shared" si="36"/>
        <v>52.5</v>
      </c>
      <c r="BP32" s="587" t="s">
        <v>690</v>
      </c>
      <c r="BQ32" s="586"/>
      <c r="BR32" s="588"/>
      <c r="BS32" s="505"/>
      <c r="BT32" s="505"/>
      <c r="BU32" s="505"/>
      <c r="BV32" s="505"/>
      <c r="BW32" s="505" t="s">
        <v>644</v>
      </c>
      <c r="BX32" s="505" t="s">
        <v>686</v>
      </c>
      <c r="BY32" s="551">
        <f>(BY31+AR31)/I31</f>
        <v>0.40314906290861541</v>
      </c>
      <c r="BZ32" s="542">
        <f t="shared" ref="BZ32:BZ44" si="38">$BY$32*I32</f>
        <v>2015.745314543077</v>
      </c>
      <c r="CA32" s="542">
        <f t="shared" ref="CA32:CA44" si="39">BZ32-AR32</f>
        <v>-984.25468545692297</v>
      </c>
      <c r="CB32" s="542"/>
      <c r="CC32" s="542"/>
      <c r="CD32" s="542"/>
      <c r="CE32" s="543"/>
      <c r="CF32" s="543"/>
      <c r="CG32" s="543"/>
      <c r="CH32" s="543"/>
      <c r="CI32" s="543"/>
      <c r="CJ32" s="543"/>
      <c r="CK32" s="543"/>
      <c r="CL32" s="543"/>
      <c r="CM32" s="543"/>
      <c r="CN32" s="543"/>
      <c r="CO32" s="543"/>
    </row>
    <row r="33" spans="1:93" s="544" customFormat="1" ht="24.75" customHeight="1">
      <c r="A33" s="645">
        <v>2</v>
      </c>
      <c r="B33" s="646" t="s">
        <v>257</v>
      </c>
      <c r="C33" s="620" t="s">
        <v>685</v>
      </c>
      <c r="D33" s="620" t="s">
        <v>691</v>
      </c>
      <c r="E33" s="620" t="s">
        <v>689</v>
      </c>
      <c r="F33" s="623" t="s">
        <v>266</v>
      </c>
      <c r="G33" s="647">
        <f t="shared" ref="G33:G35" si="40">I33+J33</f>
        <v>13000</v>
      </c>
      <c r="H33" s="647">
        <f t="shared" si="3"/>
        <v>13000</v>
      </c>
      <c r="I33" s="648">
        <v>10000</v>
      </c>
      <c r="J33" s="648">
        <f>I33*0.3</f>
        <v>3000</v>
      </c>
      <c r="K33" s="647"/>
      <c r="L33" s="597">
        <v>13000</v>
      </c>
      <c r="M33" s="597">
        <v>10000</v>
      </c>
      <c r="N33" s="649">
        <f t="shared" ref="N33:N36" si="41">O33</f>
        <v>1395.1679999999999</v>
      </c>
      <c r="O33" s="649">
        <v>1395.1679999999999</v>
      </c>
      <c r="P33" s="598"/>
      <c r="Q33" s="598"/>
      <c r="R33" s="598"/>
      <c r="S33" s="598"/>
      <c r="T33" s="598">
        <f t="shared" si="23"/>
        <v>4000</v>
      </c>
      <c r="U33" s="649">
        <v>4000</v>
      </c>
      <c r="V33" s="598"/>
      <c r="W33" s="598"/>
      <c r="X33" s="598"/>
      <c r="Y33" s="598"/>
      <c r="Z33" s="598">
        <f t="shared" si="10"/>
        <v>4000</v>
      </c>
      <c r="AA33" s="598">
        <f t="shared" si="24"/>
        <v>0</v>
      </c>
      <c r="AB33" s="598"/>
      <c r="AC33" s="598"/>
      <c r="AD33" s="598"/>
      <c r="AE33" s="598">
        <f t="shared" si="25"/>
        <v>2410.1679999999997</v>
      </c>
      <c r="AF33" s="598">
        <v>2410.1679999999997</v>
      </c>
      <c r="AG33" s="598"/>
      <c r="AH33" s="598"/>
      <c r="AI33" s="598">
        <f t="shared" si="26"/>
        <v>0</v>
      </c>
      <c r="AJ33" s="598"/>
      <c r="AK33" s="598"/>
      <c r="AL33" s="598"/>
      <c r="AM33" s="598">
        <f t="shared" si="28"/>
        <v>4000</v>
      </c>
      <c r="AN33" s="598">
        <f t="shared" ref="AN33:AN44" si="42">U33</f>
        <v>4000</v>
      </c>
      <c r="AO33" s="598"/>
      <c r="AP33" s="598"/>
      <c r="AQ33" s="600">
        <f t="shared" si="30"/>
        <v>4000</v>
      </c>
      <c r="AR33" s="647">
        <v>4000</v>
      </c>
      <c r="AS33" s="600"/>
      <c r="AT33" s="600"/>
      <c r="AU33" s="600">
        <f t="shared" si="31"/>
        <v>6000</v>
      </c>
      <c r="AV33" s="600">
        <f t="shared" ref="AV33:AV44" si="43">M33-AR33</f>
        <v>6000</v>
      </c>
      <c r="AW33" s="600"/>
      <c r="AX33" s="600"/>
      <c r="AY33" s="600"/>
      <c r="AZ33" s="600">
        <f t="shared" si="32"/>
        <v>6000</v>
      </c>
      <c r="BA33" s="600">
        <f t="shared" ref="BA33:BA36" si="44">AV33</f>
        <v>6000</v>
      </c>
      <c r="BB33" s="600"/>
      <c r="BC33" s="600"/>
      <c r="BD33" s="600"/>
      <c r="BE33" s="600"/>
      <c r="BF33" s="600"/>
      <c r="BG33" s="600"/>
      <c r="BH33" s="601">
        <v>4186</v>
      </c>
      <c r="BI33" s="598"/>
      <c r="BJ33" s="598">
        <f t="shared" si="37"/>
        <v>0</v>
      </c>
      <c r="BK33" s="586">
        <v>2023</v>
      </c>
      <c r="BL33" s="586" t="s">
        <v>641</v>
      </c>
      <c r="BM33" s="586" t="s">
        <v>642</v>
      </c>
      <c r="BN33" s="602">
        <f t="shared" si="35"/>
        <v>81.86</v>
      </c>
      <c r="BO33" s="602">
        <f t="shared" si="36"/>
        <v>69.766666666666666</v>
      </c>
      <c r="BP33" s="587" t="s">
        <v>690</v>
      </c>
      <c r="BQ33" s="586"/>
      <c r="BR33" s="588"/>
      <c r="BS33" s="505"/>
      <c r="BT33" s="505"/>
      <c r="BU33" s="505"/>
      <c r="BV33" s="505"/>
      <c r="BW33" s="505" t="s">
        <v>644</v>
      </c>
      <c r="BX33" s="505" t="s">
        <v>686</v>
      </c>
      <c r="BY33" s="536"/>
      <c r="BZ33" s="542">
        <f t="shared" si="38"/>
        <v>4031.4906290861541</v>
      </c>
      <c r="CA33" s="542">
        <f t="shared" si="39"/>
        <v>31.490629086154058</v>
      </c>
      <c r="CB33" s="542"/>
      <c r="CC33" s="542"/>
      <c r="CD33" s="542"/>
      <c r="CE33" s="543"/>
      <c r="CF33" s="543"/>
      <c r="CG33" s="543"/>
      <c r="CH33" s="543"/>
      <c r="CI33" s="543"/>
      <c r="CJ33" s="543"/>
      <c r="CK33" s="543"/>
      <c r="CL33" s="543"/>
      <c r="CM33" s="543"/>
      <c r="CN33" s="543"/>
      <c r="CO33" s="543"/>
    </row>
    <row r="34" spans="1:93" s="544" customFormat="1" ht="32.25" customHeight="1">
      <c r="A34" s="645">
        <v>3</v>
      </c>
      <c r="B34" s="646" t="s">
        <v>258</v>
      </c>
      <c r="C34" s="620" t="s">
        <v>692</v>
      </c>
      <c r="D34" s="620" t="s">
        <v>693</v>
      </c>
      <c r="E34" s="620" t="s">
        <v>689</v>
      </c>
      <c r="F34" s="623" t="s">
        <v>267</v>
      </c>
      <c r="G34" s="647">
        <f t="shared" si="40"/>
        <v>18200</v>
      </c>
      <c r="H34" s="647">
        <f t="shared" si="3"/>
        <v>18200</v>
      </c>
      <c r="I34" s="648">
        <v>14000</v>
      </c>
      <c r="J34" s="648">
        <f>I34*0.3</f>
        <v>4200</v>
      </c>
      <c r="K34" s="647"/>
      <c r="L34" s="597">
        <v>18200</v>
      </c>
      <c r="M34" s="597">
        <v>14000</v>
      </c>
      <c r="N34" s="649">
        <f t="shared" si="41"/>
        <v>1082.2350000000001</v>
      </c>
      <c r="O34" s="649">
        <v>1082.2350000000001</v>
      </c>
      <c r="P34" s="598"/>
      <c r="Q34" s="598"/>
      <c r="R34" s="598"/>
      <c r="S34" s="598"/>
      <c r="T34" s="598">
        <f t="shared" si="23"/>
        <v>5000</v>
      </c>
      <c r="U34" s="649">
        <v>5000</v>
      </c>
      <c r="V34" s="598"/>
      <c r="W34" s="598"/>
      <c r="X34" s="598"/>
      <c r="Y34" s="598"/>
      <c r="Z34" s="598">
        <f t="shared" si="10"/>
        <v>5000</v>
      </c>
      <c r="AA34" s="598">
        <f t="shared" si="24"/>
        <v>0</v>
      </c>
      <c r="AB34" s="598"/>
      <c r="AC34" s="598"/>
      <c r="AD34" s="598"/>
      <c r="AE34" s="598">
        <f t="shared" si="25"/>
        <v>5000</v>
      </c>
      <c r="AF34" s="598">
        <v>5000</v>
      </c>
      <c r="AG34" s="598"/>
      <c r="AH34" s="598"/>
      <c r="AI34" s="598">
        <f t="shared" si="26"/>
        <v>0</v>
      </c>
      <c r="AJ34" s="598"/>
      <c r="AK34" s="598"/>
      <c r="AL34" s="598"/>
      <c r="AM34" s="598">
        <f t="shared" si="28"/>
        <v>5000</v>
      </c>
      <c r="AN34" s="598">
        <f t="shared" si="42"/>
        <v>5000</v>
      </c>
      <c r="AO34" s="598"/>
      <c r="AP34" s="598"/>
      <c r="AQ34" s="600">
        <f t="shared" si="30"/>
        <v>5000</v>
      </c>
      <c r="AR34" s="647">
        <v>5000</v>
      </c>
      <c r="AS34" s="600"/>
      <c r="AT34" s="600"/>
      <c r="AU34" s="600">
        <f t="shared" si="31"/>
        <v>9000</v>
      </c>
      <c r="AV34" s="600">
        <f t="shared" si="43"/>
        <v>9000</v>
      </c>
      <c r="AW34" s="600"/>
      <c r="AX34" s="600"/>
      <c r="AY34" s="600"/>
      <c r="AZ34" s="600">
        <f t="shared" si="32"/>
        <v>9000</v>
      </c>
      <c r="BA34" s="600">
        <f t="shared" si="44"/>
        <v>9000</v>
      </c>
      <c r="BB34" s="600"/>
      <c r="BC34" s="600"/>
      <c r="BD34" s="600"/>
      <c r="BE34" s="600"/>
      <c r="BF34" s="600"/>
      <c r="BG34" s="600"/>
      <c r="BH34" s="601">
        <v>6400</v>
      </c>
      <c r="BI34" s="598"/>
      <c r="BJ34" s="598">
        <f t="shared" si="37"/>
        <v>0</v>
      </c>
      <c r="BK34" s="586">
        <v>2023</v>
      </c>
      <c r="BL34" s="586" t="s">
        <v>641</v>
      </c>
      <c r="BM34" s="586" t="s">
        <v>642</v>
      </c>
      <c r="BN34" s="602">
        <f t="shared" si="35"/>
        <v>81.428571428571431</v>
      </c>
      <c r="BO34" s="602">
        <f t="shared" si="36"/>
        <v>71.111111111111114</v>
      </c>
      <c r="BP34" s="587" t="s">
        <v>690</v>
      </c>
      <c r="BQ34" s="586"/>
      <c r="BR34" s="588"/>
      <c r="BS34" s="505"/>
      <c r="BT34" s="505"/>
      <c r="BU34" s="505"/>
      <c r="BV34" s="505"/>
      <c r="BW34" s="505" t="s">
        <v>644</v>
      </c>
      <c r="BX34" s="505" t="s">
        <v>686</v>
      </c>
      <c r="BY34" s="536"/>
      <c r="BZ34" s="542">
        <f t="shared" si="38"/>
        <v>5644.0868807206161</v>
      </c>
      <c r="CA34" s="542">
        <f t="shared" si="39"/>
        <v>644.08688072061614</v>
      </c>
      <c r="CB34" s="542"/>
      <c r="CC34" s="542"/>
      <c r="CD34" s="542"/>
      <c r="CE34" s="543"/>
      <c r="CF34" s="543"/>
      <c r="CG34" s="543"/>
      <c r="CH34" s="543"/>
      <c r="CI34" s="543"/>
      <c r="CJ34" s="543"/>
      <c r="CK34" s="543"/>
      <c r="CL34" s="543"/>
      <c r="CM34" s="543"/>
      <c r="CN34" s="543"/>
      <c r="CO34" s="543"/>
    </row>
    <row r="35" spans="1:93" s="544" customFormat="1" ht="37.5" customHeight="1">
      <c r="A35" s="645">
        <v>4</v>
      </c>
      <c r="B35" s="646" t="s">
        <v>259</v>
      </c>
      <c r="C35" s="620" t="s">
        <v>333</v>
      </c>
      <c r="D35" s="620" t="s">
        <v>694</v>
      </c>
      <c r="E35" s="620" t="s">
        <v>689</v>
      </c>
      <c r="F35" s="623" t="s">
        <v>268</v>
      </c>
      <c r="G35" s="647">
        <f t="shared" si="40"/>
        <v>9560.2000000000007</v>
      </c>
      <c r="H35" s="647">
        <f t="shared" si="3"/>
        <v>9560.2000000000007</v>
      </c>
      <c r="I35" s="648">
        <v>7354</v>
      </c>
      <c r="J35" s="648">
        <f>I35*0.3</f>
        <v>2206.1999999999998</v>
      </c>
      <c r="K35" s="647"/>
      <c r="L35" s="597">
        <v>9560.2000000000007</v>
      </c>
      <c r="M35" s="597">
        <v>7354</v>
      </c>
      <c r="N35" s="649">
        <f t="shared" si="41"/>
        <v>556.57799999999997</v>
      </c>
      <c r="O35" s="649">
        <v>556.57799999999997</v>
      </c>
      <c r="P35" s="598"/>
      <c r="Q35" s="598"/>
      <c r="R35" s="598"/>
      <c r="S35" s="598"/>
      <c r="T35" s="598">
        <f t="shared" si="23"/>
        <v>2500</v>
      </c>
      <c r="U35" s="649">
        <v>2500</v>
      </c>
      <c r="V35" s="598"/>
      <c r="W35" s="598"/>
      <c r="X35" s="598"/>
      <c r="Y35" s="598"/>
      <c r="Z35" s="598">
        <f t="shared" si="10"/>
        <v>2500</v>
      </c>
      <c r="AA35" s="598">
        <f t="shared" si="24"/>
        <v>0</v>
      </c>
      <c r="AB35" s="598"/>
      <c r="AC35" s="598"/>
      <c r="AD35" s="598"/>
      <c r="AE35" s="598">
        <f t="shared" si="25"/>
        <v>2500</v>
      </c>
      <c r="AF35" s="598">
        <v>2500</v>
      </c>
      <c r="AG35" s="598"/>
      <c r="AH35" s="598"/>
      <c r="AI35" s="598">
        <f t="shared" si="26"/>
        <v>0</v>
      </c>
      <c r="AJ35" s="598"/>
      <c r="AK35" s="598"/>
      <c r="AL35" s="598"/>
      <c r="AM35" s="598">
        <f t="shared" si="28"/>
        <v>2500</v>
      </c>
      <c r="AN35" s="598">
        <f t="shared" si="42"/>
        <v>2500</v>
      </c>
      <c r="AO35" s="598"/>
      <c r="AP35" s="598"/>
      <c r="AQ35" s="600">
        <f t="shared" si="30"/>
        <v>2500</v>
      </c>
      <c r="AR35" s="647">
        <v>2500</v>
      </c>
      <c r="AS35" s="600"/>
      <c r="AT35" s="600"/>
      <c r="AU35" s="600">
        <f t="shared" si="31"/>
        <v>4854</v>
      </c>
      <c r="AV35" s="600">
        <f t="shared" si="43"/>
        <v>4854</v>
      </c>
      <c r="AW35" s="600"/>
      <c r="AX35" s="600"/>
      <c r="AY35" s="600"/>
      <c r="AZ35" s="600">
        <f t="shared" si="32"/>
        <v>4854</v>
      </c>
      <c r="BA35" s="600">
        <f t="shared" si="44"/>
        <v>4854</v>
      </c>
      <c r="BB35" s="600"/>
      <c r="BC35" s="600"/>
      <c r="BD35" s="600"/>
      <c r="BE35" s="600"/>
      <c r="BF35" s="600"/>
      <c r="BG35" s="600"/>
      <c r="BH35" s="601">
        <v>3500</v>
      </c>
      <c r="BI35" s="598"/>
      <c r="BJ35" s="598">
        <f t="shared" si="37"/>
        <v>0</v>
      </c>
      <c r="BK35" s="586">
        <v>2023</v>
      </c>
      <c r="BL35" s="586" t="s">
        <v>641</v>
      </c>
      <c r="BM35" s="586" t="s">
        <v>642</v>
      </c>
      <c r="BN35" s="602">
        <f t="shared" si="35"/>
        <v>81.588251291813975</v>
      </c>
      <c r="BO35" s="602">
        <f t="shared" si="36"/>
        <v>72.105480016481252</v>
      </c>
      <c r="BP35" s="587" t="s">
        <v>690</v>
      </c>
      <c r="BQ35" s="586"/>
      <c r="BR35" s="588"/>
      <c r="BS35" s="505"/>
      <c r="BT35" s="505"/>
      <c r="BU35" s="505"/>
      <c r="BV35" s="505"/>
      <c r="BW35" s="505" t="s">
        <v>644</v>
      </c>
      <c r="BX35" s="505" t="s">
        <v>686</v>
      </c>
      <c r="BY35" s="536"/>
      <c r="BZ35" s="542">
        <f t="shared" si="38"/>
        <v>2964.7582086299576</v>
      </c>
      <c r="CA35" s="542">
        <f t="shared" si="39"/>
        <v>464.75820862995761</v>
      </c>
      <c r="CB35" s="542"/>
      <c r="CC35" s="542"/>
      <c r="CD35" s="542"/>
      <c r="CE35" s="543"/>
      <c r="CF35" s="543"/>
      <c r="CG35" s="543"/>
      <c r="CH35" s="543"/>
      <c r="CI35" s="543"/>
      <c r="CJ35" s="543"/>
      <c r="CK35" s="543"/>
      <c r="CL35" s="543"/>
      <c r="CM35" s="543"/>
      <c r="CN35" s="543"/>
      <c r="CO35" s="543"/>
    </row>
    <row r="36" spans="1:93" s="544" customFormat="1" ht="24.75" customHeight="1">
      <c r="A36" s="645">
        <v>5</v>
      </c>
      <c r="B36" s="646" t="s">
        <v>260</v>
      </c>
      <c r="C36" s="620" t="s">
        <v>330</v>
      </c>
      <c r="D36" s="620" t="s">
        <v>695</v>
      </c>
      <c r="E36" s="620" t="s">
        <v>689</v>
      </c>
      <c r="F36" s="623" t="s">
        <v>269</v>
      </c>
      <c r="G36" s="647">
        <f>I36+J36</f>
        <v>10400</v>
      </c>
      <c r="H36" s="647">
        <f t="shared" si="3"/>
        <v>10400</v>
      </c>
      <c r="I36" s="648">
        <v>8000</v>
      </c>
      <c r="J36" s="648">
        <f>I36*0.3</f>
        <v>2400</v>
      </c>
      <c r="K36" s="647"/>
      <c r="L36" s="597">
        <v>10400</v>
      </c>
      <c r="M36" s="597">
        <v>8000</v>
      </c>
      <c r="N36" s="649">
        <f t="shared" si="41"/>
        <v>544.13599999999997</v>
      </c>
      <c r="O36" s="649">
        <v>544.13599999999997</v>
      </c>
      <c r="P36" s="598"/>
      <c r="Q36" s="598"/>
      <c r="R36" s="598"/>
      <c r="S36" s="598"/>
      <c r="T36" s="598">
        <f t="shared" si="23"/>
        <v>1744</v>
      </c>
      <c r="U36" s="649">
        <v>1744</v>
      </c>
      <c r="V36" s="598"/>
      <c r="W36" s="598"/>
      <c r="X36" s="598"/>
      <c r="Y36" s="598"/>
      <c r="Z36" s="598">
        <f t="shared" si="10"/>
        <v>1744</v>
      </c>
      <c r="AA36" s="598">
        <f t="shared" si="24"/>
        <v>0</v>
      </c>
      <c r="AB36" s="598"/>
      <c r="AC36" s="598"/>
      <c r="AD36" s="598"/>
      <c r="AE36" s="598">
        <f t="shared" si="25"/>
        <v>1524.136</v>
      </c>
      <c r="AF36" s="598">
        <v>1524.136</v>
      </c>
      <c r="AG36" s="598"/>
      <c r="AH36" s="598"/>
      <c r="AI36" s="598">
        <f t="shared" si="26"/>
        <v>0</v>
      </c>
      <c r="AJ36" s="598"/>
      <c r="AK36" s="598"/>
      <c r="AL36" s="598"/>
      <c r="AM36" s="598">
        <f t="shared" si="28"/>
        <v>1744</v>
      </c>
      <c r="AN36" s="598">
        <f t="shared" si="42"/>
        <v>1744</v>
      </c>
      <c r="AO36" s="598"/>
      <c r="AP36" s="598"/>
      <c r="AQ36" s="600">
        <f t="shared" si="30"/>
        <v>1744</v>
      </c>
      <c r="AR36" s="647">
        <v>1744</v>
      </c>
      <c r="AS36" s="600"/>
      <c r="AT36" s="600"/>
      <c r="AU36" s="600">
        <f t="shared" si="31"/>
        <v>6256</v>
      </c>
      <c r="AV36" s="600">
        <f t="shared" si="43"/>
        <v>6256</v>
      </c>
      <c r="AW36" s="600"/>
      <c r="AX36" s="600"/>
      <c r="AY36" s="600"/>
      <c r="AZ36" s="600">
        <f t="shared" si="32"/>
        <v>6256</v>
      </c>
      <c r="BA36" s="600">
        <f t="shared" si="44"/>
        <v>6256</v>
      </c>
      <c r="BB36" s="600"/>
      <c r="BC36" s="600"/>
      <c r="BD36" s="600"/>
      <c r="BE36" s="600"/>
      <c r="BF36" s="600"/>
      <c r="BG36" s="600"/>
      <c r="BH36" s="601">
        <f>4750+67</f>
        <v>4817</v>
      </c>
      <c r="BI36" s="598"/>
      <c r="BJ36" s="598">
        <f t="shared" si="37"/>
        <v>0</v>
      </c>
      <c r="BK36" s="586">
        <v>2023</v>
      </c>
      <c r="BL36" s="586" t="s">
        <v>641</v>
      </c>
      <c r="BM36" s="586" t="s">
        <v>642</v>
      </c>
      <c r="BN36" s="602">
        <f t="shared" si="35"/>
        <v>82.012500000000003</v>
      </c>
      <c r="BO36" s="602">
        <f t="shared" si="36"/>
        <v>76.998081841432224</v>
      </c>
      <c r="BP36" s="587" t="s">
        <v>690</v>
      </c>
      <c r="BQ36" s="586"/>
      <c r="BR36" s="588"/>
      <c r="BS36" s="505"/>
      <c r="BT36" s="505"/>
      <c r="BU36" s="505"/>
      <c r="BV36" s="505"/>
      <c r="BW36" s="505" t="s">
        <v>644</v>
      </c>
      <c r="BX36" s="505" t="s">
        <v>686</v>
      </c>
      <c r="BY36" s="536"/>
      <c r="BZ36" s="542">
        <f t="shared" si="38"/>
        <v>3225.1925032689232</v>
      </c>
      <c r="CA36" s="542">
        <f t="shared" si="39"/>
        <v>1481.1925032689232</v>
      </c>
      <c r="CB36" s="542"/>
      <c r="CC36" s="542"/>
      <c r="CD36" s="542"/>
      <c r="CE36" s="543"/>
      <c r="CF36" s="543"/>
      <c r="CG36" s="543"/>
      <c r="CH36" s="543"/>
      <c r="CI36" s="543"/>
      <c r="CJ36" s="543"/>
      <c r="CK36" s="543"/>
      <c r="CL36" s="543"/>
      <c r="CM36" s="543"/>
      <c r="CN36" s="543"/>
      <c r="CO36" s="543"/>
    </row>
    <row r="37" spans="1:93" s="544" customFormat="1" ht="24.75" customHeight="1">
      <c r="A37" s="645">
        <v>6</v>
      </c>
      <c r="B37" s="646" t="s">
        <v>262</v>
      </c>
      <c r="C37" s="620" t="s">
        <v>696</v>
      </c>
      <c r="D37" s="620" t="s">
        <v>697</v>
      </c>
      <c r="E37" s="622" t="s">
        <v>689</v>
      </c>
      <c r="F37" s="623" t="s">
        <v>270</v>
      </c>
      <c r="G37" s="647">
        <v>2216</v>
      </c>
      <c r="H37" s="647">
        <f t="shared" si="3"/>
        <v>2216</v>
      </c>
      <c r="I37" s="647">
        <v>2216</v>
      </c>
      <c r="J37" s="647"/>
      <c r="K37" s="647"/>
      <c r="L37" s="597">
        <v>2216</v>
      </c>
      <c r="M37" s="597">
        <v>2216</v>
      </c>
      <c r="N37" s="649">
        <f>O37</f>
        <v>204.166</v>
      </c>
      <c r="O37" s="649">
        <v>204.166</v>
      </c>
      <c r="P37" s="598"/>
      <c r="Q37" s="598"/>
      <c r="R37" s="598"/>
      <c r="S37" s="598"/>
      <c r="T37" s="598">
        <f t="shared" si="23"/>
        <v>811</v>
      </c>
      <c r="U37" s="649">
        <v>811</v>
      </c>
      <c r="V37" s="598"/>
      <c r="W37" s="598"/>
      <c r="X37" s="598"/>
      <c r="Y37" s="598"/>
      <c r="Z37" s="598">
        <f t="shared" si="10"/>
        <v>811</v>
      </c>
      <c r="AA37" s="598">
        <f t="shared" si="24"/>
        <v>0</v>
      </c>
      <c r="AB37" s="598"/>
      <c r="AC37" s="598"/>
      <c r="AD37" s="598"/>
      <c r="AE37" s="598">
        <f t="shared" si="25"/>
        <v>811</v>
      </c>
      <c r="AF37" s="598">
        <v>811</v>
      </c>
      <c r="AG37" s="598"/>
      <c r="AH37" s="598"/>
      <c r="AI37" s="598">
        <f t="shared" si="26"/>
        <v>0</v>
      </c>
      <c r="AJ37" s="598"/>
      <c r="AK37" s="598"/>
      <c r="AL37" s="598"/>
      <c r="AM37" s="598">
        <f t="shared" si="28"/>
        <v>811</v>
      </c>
      <c r="AN37" s="598">
        <f t="shared" si="42"/>
        <v>811</v>
      </c>
      <c r="AO37" s="598"/>
      <c r="AP37" s="598"/>
      <c r="AQ37" s="600">
        <f t="shared" si="30"/>
        <v>811</v>
      </c>
      <c r="AR37" s="647">
        <v>811</v>
      </c>
      <c r="AS37" s="600"/>
      <c r="AT37" s="600"/>
      <c r="AU37" s="600">
        <f t="shared" si="31"/>
        <v>1405</v>
      </c>
      <c r="AV37" s="600">
        <f t="shared" si="43"/>
        <v>1405</v>
      </c>
      <c r="AW37" s="600"/>
      <c r="AX37" s="600"/>
      <c r="AY37" s="600"/>
      <c r="AZ37" s="600">
        <f t="shared" si="32"/>
        <v>1405</v>
      </c>
      <c r="BA37" s="600">
        <f>AV37</f>
        <v>1405</v>
      </c>
      <c r="BB37" s="600"/>
      <c r="BC37" s="600"/>
      <c r="BD37" s="600"/>
      <c r="BE37" s="600"/>
      <c r="BF37" s="600"/>
      <c r="BG37" s="600"/>
      <c r="BH37" s="601">
        <v>1000</v>
      </c>
      <c r="BI37" s="598"/>
      <c r="BJ37" s="598">
        <f t="shared" si="37"/>
        <v>0</v>
      </c>
      <c r="BK37" s="586">
        <v>2023</v>
      </c>
      <c r="BL37" s="586" t="s">
        <v>641</v>
      </c>
      <c r="BM37" s="586" t="s">
        <v>642</v>
      </c>
      <c r="BN37" s="602">
        <f t="shared" si="35"/>
        <v>81.723826714801433</v>
      </c>
      <c r="BO37" s="602">
        <f t="shared" si="36"/>
        <v>71.17437722419929</v>
      </c>
      <c r="BP37" s="587" t="s">
        <v>690</v>
      </c>
      <c r="BQ37" s="586"/>
      <c r="BR37" s="588"/>
      <c r="BS37" s="505"/>
      <c r="BT37" s="505"/>
      <c r="BU37" s="505"/>
      <c r="BV37" s="505"/>
      <c r="BW37" s="505" t="s">
        <v>644</v>
      </c>
      <c r="BX37" s="505" t="s">
        <v>686</v>
      </c>
      <c r="BY37" s="536"/>
      <c r="BZ37" s="542">
        <f t="shared" si="38"/>
        <v>893.37832340549176</v>
      </c>
      <c r="CA37" s="542">
        <f t="shared" si="39"/>
        <v>82.378323405491756</v>
      </c>
      <c r="CB37" s="542"/>
      <c r="CC37" s="542"/>
      <c r="CD37" s="542"/>
      <c r="CE37" s="543"/>
      <c r="CF37" s="543"/>
      <c r="CG37" s="543"/>
      <c r="CH37" s="543"/>
      <c r="CI37" s="543"/>
      <c r="CJ37" s="543"/>
      <c r="CK37" s="543"/>
      <c r="CL37" s="543"/>
      <c r="CM37" s="543"/>
      <c r="CN37" s="543"/>
      <c r="CO37" s="543"/>
    </row>
    <row r="38" spans="1:93" s="544" customFormat="1" ht="24.75" customHeight="1">
      <c r="A38" s="645">
        <v>7</v>
      </c>
      <c r="B38" s="646" t="s">
        <v>263</v>
      </c>
      <c r="C38" s="620" t="s">
        <v>698</v>
      </c>
      <c r="D38" s="620" t="s">
        <v>699</v>
      </c>
      <c r="E38" s="622" t="s">
        <v>669</v>
      </c>
      <c r="F38" s="623" t="s">
        <v>271</v>
      </c>
      <c r="G38" s="647">
        <v>1000</v>
      </c>
      <c r="H38" s="647">
        <f t="shared" si="3"/>
        <v>1000</v>
      </c>
      <c r="I38" s="647">
        <v>1000</v>
      </c>
      <c r="J38" s="647"/>
      <c r="K38" s="647"/>
      <c r="L38" s="597">
        <v>1000</v>
      </c>
      <c r="M38" s="597">
        <v>1000</v>
      </c>
      <c r="N38" s="649">
        <f t="shared" ref="N38:N39" si="45">O38</f>
        <v>60.798000000000002</v>
      </c>
      <c r="O38" s="649">
        <v>60.798000000000002</v>
      </c>
      <c r="P38" s="598"/>
      <c r="Q38" s="598"/>
      <c r="R38" s="598"/>
      <c r="S38" s="598"/>
      <c r="T38" s="598">
        <f t="shared" si="23"/>
        <v>811</v>
      </c>
      <c r="U38" s="649">
        <v>811</v>
      </c>
      <c r="V38" s="598"/>
      <c r="W38" s="598"/>
      <c r="X38" s="598"/>
      <c r="Y38" s="598">
        <v>67</v>
      </c>
      <c r="Z38" s="598">
        <f t="shared" si="10"/>
        <v>878</v>
      </c>
      <c r="AA38" s="598">
        <f t="shared" si="24"/>
        <v>0</v>
      </c>
      <c r="AB38" s="598"/>
      <c r="AC38" s="598"/>
      <c r="AD38" s="598"/>
      <c r="AE38" s="598">
        <f t="shared" si="25"/>
        <v>340.798</v>
      </c>
      <c r="AF38" s="598">
        <v>340.798</v>
      </c>
      <c r="AG38" s="598"/>
      <c r="AH38" s="598"/>
      <c r="AI38" s="598">
        <f t="shared" si="26"/>
        <v>0</v>
      </c>
      <c r="AJ38" s="598"/>
      <c r="AK38" s="598"/>
      <c r="AL38" s="598"/>
      <c r="AM38" s="598">
        <f t="shared" si="28"/>
        <v>811</v>
      </c>
      <c r="AN38" s="598">
        <f t="shared" si="42"/>
        <v>811</v>
      </c>
      <c r="AO38" s="598"/>
      <c r="AP38" s="598"/>
      <c r="AQ38" s="600">
        <f t="shared" si="30"/>
        <v>878</v>
      </c>
      <c r="AR38" s="647">
        <f>811+Y38</f>
        <v>878</v>
      </c>
      <c r="AS38" s="600"/>
      <c r="AT38" s="600"/>
      <c r="AU38" s="600">
        <f t="shared" si="31"/>
        <v>122</v>
      </c>
      <c r="AV38" s="600">
        <f t="shared" si="43"/>
        <v>122</v>
      </c>
      <c r="AW38" s="600"/>
      <c r="AX38" s="600"/>
      <c r="AY38" s="600"/>
      <c r="AZ38" s="600">
        <f t="shared" si="32"/>
        <v>122</v>
      </c>
      <c r="BA38" s="600">
        <f t="shared" ref="BA38:BA39" si="46">AV38</f>
        <v>122</v>
      </c>
      <c r="BB38" s="600"/>
      <c r="BC38" s="600"/>
      <c r="BD38" s="600"/>
      <c r="BE38" s="600"/>
      <c r="BF38" s="600"/>
      <c r="BG38" s="600"/>
      <c r="BH38" s="601">
        <v>122</v>
      </c>
      <c r="BI38" s="598"/>
      <c r="BJ38" s="598">
        <f t="shared" si="37"/>
        <v>67</v>
      </c>
      <c r="BK38" s="586">
        <v>2023</v>
      </c>
      <c r="BL38" s="586" t="s">
        <v>641</v>
      </c>
      <c r="BM38" s="586" t="s">
        <v>642</v>
      </c>
      <c r="BN38" s="602">
        <f t="shared" si="35"/>
        <v>100</v>
      </c>
      <c r="BO38" s="602">
        <f t="shared" si="36"/>
        <v>100</v>
      </c>
      <c r="BP38" s="587" t="s">
        <v>690</v>
      </c>
      <c r="BQ38" s="586"/>
      <c r="BR38" s="588"/>
      <c r="BS38" s="505"/>
      <c r="BT38" s="505"/>
      <c r="BU38" s="505"/>
      <c r="BV38" s="505"/>
      <c r="BW38" s="505" t="s">
        <v>644</v>
      </c>
      <c r="BX38" s="505" t="s">
        <v>686</v>
      </c>
      <c r="BY38" s="536"/>
      <c r="BZ38" s="542">
        <f t="shared" si="38"/>
        <v>403.14906290861541</v>
      </c>
      <c r="CA38" s="542">
        <f t="shared" si="39"/>
        <v>-474.85093709138459</v>
      </c>
      <c r="CB38" s="542"/>
      <c r="CC38" s="542"/>
      <c r="CD38" s="542"/>
      <c r="CE38" s="543"/>
      <c r="CF38" s="543"/>
      <c r="CG38" s="543"/>
      <c r="CH38" s="543"/>
      <c r="CI38" s="543"/>
      <c r="CJ38" s="543"/>
      <c r="CK38" s="543"/>
      <c r="CL38" s="543"/>
      <c r="CM38" s="543"/>
      <c r="CN38" s="543"/>
      <c r="CO38" s="543"/>
    </row>
    <row r="39" spans="1:93" s="544" customFormat="1" ht="24.75" customHeight="1">
      <c r="A39" s="645">
        <v>8</v>
      </c>
      <c r="B39" s="646" t="s">
        <v>264</v>
      </c>
      <c r="C39" s="620" t="s">
        <v>700</v>
      </c>
      <c r="D39" s="650" t="s">
        <v>701</v>
      </c>
      <c r="E39" s="622" t="s">
        <v>689</v>
      </c>
      <c r="F39" s="623" t="s">
        <v>272</v>
      </c>
      <c r="G39" s="647">
        <v>2216</v>
      </c>
      <c r="H39" s="647">
        <f t="shared" si="3"/>
        <v>2216</v>
      </c>
      <c r="I39" s="647">
        <v>2216</v>
      </c>
      <c r="J39" s="647"/>
      <c r="K39" s="651"/>
      <c r="L39" s="597">
        <v>2216</v>
      </c>
      <c r="M39" s="597">
        <v>2216</v>
      </c>
      <c r="N39" s="649">
        <f t="shared" si="45"/>
        <v>191.38499999999999</v>
      </c>
      <c r="O39" s="649">
        <v>191.38499999999999</v>
      </c>
      <c r="P39" s="598"/>
      <c r="Q39" s="598"/>
      <c r="R39" s="598"/>
      <c r="S39" s="598"/>
      <c r="T39" s="598">
        <f t="shared" si="23"/>
        <v>811</v>
      </c>
      <c r="U39" s="649">
        <v>811</v>
      </c>
      <c r="V39" s="598"/>
      <c r="W39" s="598"/>
      <c r="X39" s="598"/>
      <c r="Y39" s="598"/>
      <c r="Z39" s="598">
        <f t="shared" si="10"/>
        <v>811</v>
      </c>
      <c r="AA39" s="598">
        <f t="shared" si="24"/>
        <v>0</v>
      </c>
      <c r="AB39" s="598"/>
      <c r="AC39" s="598"/>
      <c r="AD39" s="598"/>
      <c r="AE39" s="598">
        <f t="shared" si="25"/>
        <v>749.38499999999999</v>
      </c>
      <c r="AF39" s="598">
        <v>749.38499999999999</v>
      </c>
      <c r="AG39" s="598"/>
      <c r="AH39" s="598"/>
      <c r="AI39" s="598">
        <f t="shared" si="26"/>
        <v>0</v>
      </c>
      <c r="AJ39" s="598"/>
      <c r="AK39" s="598"/>
      <c r="AL39" s="598"/>
      <c r="AM39" s="598">
        <f t="shared" si="28"/>
        <v>811</v>
      </c>
      <c r="AN39" s="598">
        <f t="shared" si="42"/>
        <v>811</v>
      </c>
      <c r="AO39" s="598"/>
      <c r="AP39" s="598"/>
      <c r="AQ39" s="600">
        <f t="shared" si="30"/>
        <v>811</v>
      </c>
      <c r="AR39" s="647">
        <v>811</v>
      </c>
      <c r="AS39" s="600"/>
      <c r="AT39" s="600"/>
      <c r="AU39" s="600">
        <f t="shared" si="31"/>
        <v>1405</v>
      </c>
      <c r="AV39" s="600">
        <f t="shared" si="43"/>
        <v>1405</v>
      </c>
      <c r="AW39" s="600"/>
      <c r="AX39" s="600"/>
      <c r="AY39" s="600"/>
      <c r="AZ39" s="600">
        <f t="shared" si="32"/>
        <v>1405</v>
      </c>
      <c r="BA39" s="600">
        <f t="shared" si="46"/>
        <v>1405</v>
      </c>
      <c r="BB39" s="600"/>
      <c r="BC39" s="600"/>
      <c r="BD39" s="600"/>
      <c r="BE39" s="600"/>
      <c r="BF39" s="600"/>
      <c r="BG39" s="600"/>
      <c r="BH39" s="601">
        <v>1000</v>
      </c>
      <c r="BI39" s="598"/>
      <c r="BJ39" s="598">
        <f t="shared" si="37"/>
        <v>0</v>
      </c>
      <c r="BK39" s="586">
        <v>2023</v>
      </c>
      <c r="BL39" s="586" t="s">
        <v>641</v>
      </c>
      <c r="BM39" s="586" t="s">
        <v>642</v>
      </c>
      <c r="BN39" s="602">
        <f t="shared" si="35"/>
        <v>81.723826714801433</v>
      </c>
      <c r="BO39" s="602">
        <f t="shared" si="36"/>
        <v>71.17437722419929</v>
      </c>
      <c r="BP39" s="587" t="s">
        <v>690</v>
      </c>
      <c r="BQ39" s="586"/>
      <c r="BR39" s="588"/>
      <c r="BS39" s="505"/>
      <c r="BT39" s="505"/>
      <c r="BU39" s="505"/>
      <c r="BV39" s="505"/>
      <c r="BW39" s="505" t="s">
        <v>644</v>
      </c>
      <c r="BX39" s="505" t="s">
        <v>686</v>
      </c>
      <c r="BY39" s="536"/>
      <c r="BZ39" s="542">
        <f t="shared" si="38"/>
        <v>893.37832340549176</v>
      </c>
      <c r="CA39" s="542">
        <f t="shared" si="39"/>
        <v>82.378323405491756</v>
      </c>
      <c r="CB39" s="542"/>
      <c r="CC39" s="542"/>
      <c r="CD39" s="542"/>
      <c r="CE39" s="543"/>
      <c r="CF39" s="543"/>
      <c r="CG39" s="543"/>
      <c r="CH39" s="543"/>
      <c r="CI39" s="543"/>
      <c r="CJ39" s="543"/>
      <c r="CK39" s="543"/>
      <c r="CL39" s="543"/>
      <c r="CM39" s="543"/>
      <c r="CN39" s="543"/>
      <c r="CO39" s="543"/>
    </row>
    <row r="40" spans="1:93" s="544" customFormat="1" ht="24.75" customHeight="1">
      <c r="A40" s="645">
        <v>9</v>
      </c>
      <c r="B40" s="646" t="s">
        <v>282</v>
      </c>
      <c r="C40" s="620" t="s">
        <v>687</v>
      </c>
      <c r="D40" s="650" t="s">
        <v>702</v>
      </c>
      <c r="E40" s="622" t="s">
        <v>669</v>
      </c>
      <c r="F40" s="623" t="s">
        <v>288</v>
      </c>
      <c r="G40" s="647">
        <v>1500</v>
      </c>
      <c r="H40" s="647">
        <f t="shared" si="3"/>
        <v>1500</v>
      </c>
      <c r="I40" s="647">
        <v>1500</v>
      </c>
      <c r="J40" s="647"/>
      <c r="K40" s="651"/>
      <c r="L40" s="597">
        <v>1500</v>
      </c>
      <c r="M40" s="597">
        <v>1500</v>
      </c>
      <c r="N40" s="649">
        <f>+O40</f>
        <v>811</v>
      </c>
      <c r="O40" s="649">
        <f>+U40</f>
        <v>811</v>
      </c>
      <c r="P40" s="598"/>
      <c r="Q40" s="598"/>
      <c r="R40" s="598"/>
      <c r="S40" s="598"/>
      <c r="T40" s="598">
        <f t="shared" si="23"/>
        <v>811</v>
      </c>
      <c r="U40" s="649">
        <v>811</v>
      </c>
      <c r="V40" s="598"/>
      <c r="W40" s="598"/>
      <c r="X40" s="598"/>
      <c r="Y40" s="598"/>
      <c r="Z40" s="598">
        <f t="shared" si="10"/>
        <v>811</v>
      </c>
      <c r="AA40" s="598">
        <f t="shared" si="24"/>
        <v>0</v>
      </c>
      <c r="AB40" s="598"/>
      <c r="AC40" s="598"/>
      <c r="AD40" s="598"/>
      <c r="AE40" s="598">
        <f t="shared" si="25"/>
        <v>811</v>
      </c>
      <c r="AF40" s="598">
        <v>811</v>
      </c>
      <c r="AG40" s="598"/>
      <c r="AH40" s="598"/>
      <c r="AI40" s="598">
        <f t="shared" si="26"/>
        <v>0</v>
      </c>
      <c r="AJ40" s="598"/>
      <c r="AK40" s="598"/>
      <c r="AL40" s="598"/>
      <c r="AM40" s="598">
        <f t="shared" si="28"/>
        <v>811</v>
      </c>
      <c r="AN40" s="598">
        <f t="shared" si="42"/>
        <v>811</v>
      </c>
      <c r="AO40" s="598"/>
      <c r="AP40" s="598"/>
      <c r="AQ40" s="600">
        <f t="shared" si="30"/>
        <v>811</v>
      </c>
      <c r="AR40" s="647">
        <f>+U40</f>
        <v>811</v>
      </c>
      <c r="AS40" s="600"/>
      <c r="AT40" s="600"/>
      <c r="AU40" s="600">
        <f t="shared" si="31"/>
        <v>689</v>
      </c>
      <c r="AV40" s="600">
        <f t="shared" si="43"/>
        <v>689</v>
      </c>
      <c r="AW40" s="600"/>
      <c r="AX40" s="600"/>
      <c r="AY40" s="600"/>
      <c r="AZ40" s="600">
        <f t="shared" si="32"/>
        <v>689</v>
      </c>
      <c r="BA40" s="600">
        <f>+AV40</f>
        <v>689</v>
      </c>
      <c r="BB40" s="600"/>
      <c r="BC40" s="600"/>
      <c r="BD40" s="600"/>
      <c r="BE40" s="600"/>
      <c r="BF40" s="600"/>
      <c r="BG40" s="600"/>
      <c r="BH40" s="601">
        <v>420</v>
      </c>
      <c r="BI40" s="598"/>
      <c r="BJ40" s="598">
        <f t="shared" si="37"/>
        <v>0</v>
      </c>
      <c r="BK40" s="586">
        <v>2023</v>
      </c>
      <c r="BL40" s="586" t="s">
        <v>641</v>
      </c>
      <c r="BM40" s="586" t="s">
        <v>642</v>
      </c>
      <c r="BN40" s="602">
        <f t="shared" si="35"/>
        <v>82.066666666666663</v>
      </c>
      <c r="BO40" s="602">
        <f t="shared" si="36"/>
        <v>60.957910014513786</v>
      </c>
      <c r="BP40" s="587" t="s">
        <v>703</v>
      </c>
      <c r="BQ40" s="586"/>
      <c r="BR40" s="588"/>
      <c r="BS40" s="505"/>
      <c r="BT40" s="505"/>
      <c r="BU40" s="505"/>
      <c r="BV40" s="505"/>
      <c r="BW40" s="505" t="s">
        <v>644</v>
      </c>
      <c r="BX40" s="505" t="s">
        <v>686</v>
      </c>
      <c r="BY40" s="536"/>
      <c r="BZ40" s="542">
        <f t="shared" si="38"/>
        <v>604.72359436292311</v>
      </c>
      <c r="CA40" s="542">
        <f t="shared" si="39"/>
        <v>-206.27640563707689</v>
      </c>
      <c r="CB40" s="542"/>
      <c r="CC40" s="542"/>
      <c r="CD40" s="542"/>
      <c r="CE40" s="543"/>
      <c r="CF40" s="543"/>
      <c r="CG40" s="543"/>
      <c r="CH40" s="543"/>
      <c r="CI40" s="543"/>
      <c r="CJ40" s="543"/>
      <c r="CK40" s="543"/>
      <c r="CL40" s="543"/>
      <c r="CM40" s="543"/>
      <c r="CN40" s="543"/>
      <c r="CO40" s="543"/>
    </row>
    <row r="41" spans="1:93" s="544" customFormat="1" ht="24.75" customHeight="1">
      <c r="A41" s="645">
        <v>10</v>
      </c>
      <c r="B41" s="646" t="s">
        <v>283</v>
      </c>
      <c r="C41" s="620" t="s">
        <v>329</v>
      </c>
      <c r="D41" s="650" t="s">
        <v>704</v>
      </c>
      <c r="E41" s="622" t="s">
        <v>669</v>
      </c>
      <c r="F41" s="623" t="s">
        <v>289</v>
      </c>
      <c r="G41" s="647">
        <v>816</v>
      </c>
      <c r="H41" s="647">
        <f t="shared" si="3"/>
        <v>816</v>
      </c>
      <c r="I41" s="647">
        <v>816</v>
      </c>
      <c r="J41" s="647"/>
      <c r="K41" s="651"/>
      <c r="L41" s="597">
        <v>816</v>
      </c>
      <c r="M41" s="597">
        <v>816</v>
      </c>
      <c r="N41" s="649"/>
      <c r="O41" s="649"/>
      <c r="P41" s="598"/>
      <c r="Q41" s="598"/>
      <c r="R41" s="598"/>
      <c r="S41" s="598"/>
      <c r="T41" s="598">
        <f t="shared" si="23"/>
        <v>811</v>
      </c>
      <c r="U41" s="649">
        <v>811</v>
      </c>
      <c r="V41" s="598"/>
      <c r="W41" s="598"/>
      <c r="X41" s="598"/>
      <c r="Y41" s="598"/>
      <c r="Z41" s="598">
        <f t="shared" si="10"/>
        <v>811</v>
      </c>
      <c r="AA41" s="598">
        <f t="shared" si="24"/>
        <v>0</v>
      </c>
      <c r="AB41" s="598"/>
      <c r="AC41" s="598"/>
      <c r="AD41" s="598"/>
      <c r="AE41" s="598">
        <f t="shared" si="25"/>
        <v>0</v>
      </c>
      <c r="AF41" s="598"/>
      <c r="AG41" s="598"/>
      <c r="AH41" s="598"/>
      <c r="AI41" s="598">
        <f t="shared" si="26"/>
        <v>0</v>
      </c>
      <c r="AJ41" s="598"/>
      <c r="AK41" s="598"/>
      <c r="AL41" s="598"/>
      <c r="AM41" s="598">
        <f t="shared" si="28"/>
        <v>811</v>
      </c>
      <c r="AN41" s="598">
        <f t="shared" si="42"/>
        <v>811</v>
      </c>
      <c r="AO41" s="598"/>
      <c r="AP41" s="598"/>
      <c r="AQ41" s="600">
        <f t="shared" si="30"/>
        <v>811</v>
      </c>
      <c r="AR41" s="647">
        <f t="shared" ref="AR41:AR44" si="47">+U41</f>
        <v>811</v>
      </c>
      <c r="AS41" s="600"/>
      <c r="AT41" s="600"/>
      <c r="AU41" s="600">
        <f t="shared" si="31"/>
        <v>5</v>
      </c>
      <c r="AV41" s="600">
        <f t="shared" si="43"/>
        <v>5</v>
      </c>
      <c r="AW41" s="600"/>
      <c r="AX41" s="600"/>
      <c r="AY41" s="600"/>
      <c r="AZ41" s="600">
        <f t="shared" si="32"/>
        <v>5</v>
      </c>
      <c r="BA41" s="600">
        <f t="shared" ref="BA41:BA44" si="48">+AV41</f>
        <v>5</v>
      </c>
      <c r="BB41" s="600"/>
      <c r="BC41" s="600"/>
      <c r="BD41" s="600"/>
      <c r="BE41" s="600"/>
      <c r="BF41" s="600"/>
      <c r="BG41" s="600"/>
      <c r="BH41" s="601">
        <v>5</v>
      </c>
      <c r="BI41" s="598"/>
      <c r="BJ41" s="598">
        <f t="shared" si="37"/>
        <v>0</v>
      </c>
      <c r="BK41" s="586">
        <v>2023</v>
      </c>
      <c r="BL41" s="586" t="s">
        <v>641</v>
      </c>
      <c r="BM41" s="586" t="s">
        <v>642</v>
      </c>
      <c r="BN41" s="602">
        <f t="shared" si="35"/>
        <v>100</v>
      </c>
      <c r="BO41" s="602">
        <f t="shared" si="36"/>
        <v>100</v>
      </c>
      <c r="BP41" s="587" t="s">
        <v>705</v>
      </c>
      <c r="BQ41" s="586"/>
      <c r="BR41" s="588"/>
      <c r="BS41" s="505"/>
      <c r="BT41" s="505"/>
      <c r="BU41" s="505"/>
      <c r="BV41" s="505"/>
      <c r="BW41" s="505" t="s">
        <v>644</v>
      </c>
      <c r="BX41" s="505" t="s">
        <v>686</v>
      </c>
      <c r="BY41" s="536"/>
      <c r="BZ41" s="542">
        <f t="shared" si="38"/>
        <v>328.96963533343018</v>
      </c>
      <c r="CA41" s="542">
        <f t="shared" si="39"/>
        <v>-482.03036466656982</v>
      </c>
      <c r="CB41" s="542"/>
      <c r="CC41" s="542"/>
      <c r="CD41" s="542"/>
      <c r="CE41" s="543"/>
      <c r="CF41" s="543"/>
      <c r="CG41" s="543"/>
      <c r="CH41" s="543"/>
      <c r="CI41" s="543"/>
      <c r="CJ41" s="543"/>
      <c r="CK41" s="543"/>
      <c r="CL41" s="543"/>
      <c r="CM41" s="543"/>
      <c r="CN41" s="543"/>
      <c r="CO41" s="543"/>
    </row>
    <row r="42" spans="1:93" s="544" customFormat="1" ht="24.75" customHeight="1">
      <c r="A42" s="645">
        <v>12</v>
      </c>
      <c r="B42" s="646" t="s">
        <v>285</v>
      </c>
      <c r="C42" s="620" t="s">
        <v>332</v>
      </c>
      <c r="D42" s="650" t="s">
        <v>706</v>
      </c>
      <c r="E42" s="622" t="s">
        <v>669</v>
      </c>
      <c r="F42" s="623" t="s">
        <v>291</v>
      </c>
      <c r="G42" s="647">
        <v>500</v>
      </c>
      <c r="H42" s="647">
        <f t="shared" si="3"/>
        <v>500</v>
      </c>
      <c r="I42" s="647">
        <v>500</v>
      </c>
      <c r="J42" s="647"/>
      <c r="K42" s="651"/>
      <c r="L42" s="597">
        <v>500</v>
      </c>
      <c r="M42" s="597">
        <v>500</v>
      </c>
      <c r="N42" s="649"/>
      <c r="O42" s="649"/>
      <c r="P42" s="598"/>
      <c r="Q42" s="598"/>
      <c r="R42" s="598"/>
      <c r="S42" s="598"/>
      <c r="T42" s="598">
        <f t="shared" si="23"/>
        <v>211</v>
      </c>
      <c r="U42" s="649">
        <v>211</v>
      </c>
      <c r="V42" s="598"/>
      <c r="W42" s="598"/>
      <c r="X42" s="598"/>
      <c r="Y42" s="598"/>
      <c r="Z42" s="598">
        <f t="shared" si="10"/>
        <v>211</v>
      </c>
      <c r="AA42" s="598">
        <f t="shared" si="24"/>
        <v>0</v>
      </c>
      <c r="AB42" s="598"/>
      <c r="AC42" s="598"/>
      <c r="AD42" s="598"/>
      <c r="AE42" s="598">
        <f t="shared" si="25"/>
        <v>0</v>
      </c>
      <c r="AF42" s="598"/>
      <c r="AG42" s="598"/>
      <c r="AH42" s="598"/>
      <c r="AI42" s="598">
        <f t="shared" si="26"/>
        <v>0</v>
      </c>
      <c r="AJ42" s="598"/>
      <c r="AK42" s="598"/>
      <c r="AL42" s="598"/>
      <c r="AM42" s="598">
        <f t="shared" si="28"/>
        <v>211</v>
      </c>
      <c r="AN42" s="598">
        <f t="shared" si="42"/>
        <v>211</v>
      </c>
      <c r="AO42" s="598"/>
      <c r="AP42" s="598"/>
      <c r="AQ42" s="600">
        <f t="shared" si="30"/>
        <v>211</v>
      </c>
      <c r="AR42" s="647">
        <f t="shared" si="47"/>
        <v>211</v>
      </c>
      <c r="AS42" s="600"/>
      <c r="AT42" s="600"/>
      <c r="AU42" s="600">
        <f t="shared" si="31"/>
        <v>289</v>
      </c>
      <c r="AV42" s="600">
        <f t="shared" si="43"/>
        <v>289</v>
      </c>
      <c r="AW42" s="600"/>
      <c r="AX42" s="600"/>
      <c r="AY42" s="600"/>
      <c r="AZ42" s="600">
        <f t="shared" si="32"/>
        <v>289</v>
      </c>
      <c r="BA42" s="600">
        <f t="shared" si="48"/>
        <v>289</v>
      </c>
      <c r="BB42" s="600"/>
      <c r="BC42" s="600"/>
      <c r="BD42" s="600"/>
      <c r="BE42" s="600"/>
      <c r="BF42" s="600"/>
      <c r="BG42" s="600"/>
      <c r="BH42" s="601">
        <v>289</v>
      </c>
      <c r="BI42" s="598"/>
      <c r="BJ42" s="598">
        <f t="shared" si="37"/>
        <v>0</v>
      </c>
      <c r="BK42" s="586">
        <v>2023</v>
      </c>
      <c r="BL42" s="586" t="s">
        <v>641</v>
      </c>
      <c r="BM42" s="586" t="s">
        <v>642</v>
      </c>
      <c r="BN42" s="602">
        <f t="shared" si="35"/>
        <v>100</v>
      </c>
      <c r="BO42" s="602">
        <f t="shared" si="36"/>
        <v>100</v>
      </c>
      <c r="BP42" s="587" t="s">
        <v>707</v>
      </c>
      <c r="BQ42" s="586"/>
      <c r="BR42" s="588"/>
      <c r="BS42" s="505"/>
      <c r="BT42" s="505"/>
      <c r="BU42" s="505"/>
      <c r="BV42" s="505"/>
      <c r="BW42" s="505" t="s">
        <v>644</v>
      </c>
      <c r="BX42" s="505" t="s">
        <v>686</v>
      </c>
      <c r="BY42" s="536"/>
      <c r="BZ42" s="542">
        <f t="shared" si="38"/>
        <v>201.5745314543077</v>
      </c>
      <c r="CA42" s="542">
        <f t="shared" si="39"/>
        <v>-9.4254685456922971</v>
      </c>
      <c r="CB42" s="542"/>
      <c r="CC42" s="542"/>
      <c r="CD42" s="542"/>
      <c r="CE42" s="543"/>
      <c r="CF42" s="543"/>
      <c r="CG42" s="543"/>
      <c r="CH42" s="543"/>
      <c r="CI42" s="543"/>
      <c r="CJ42" s="543"/>
      <c r="CK42" s="543"/>
      <c r="CL42" s="543"/>
      <c r="CM42" s="543"/>
      <c r="CN42" s="543"/>
      <c r="CO42" s="543"/>
    </row>
    <row r="43" spans="1:93" s="544" customFormat="1" ht="24.75" customHeight="1">
      <c r="A43" s="645">
        <v>13</v>
      </c>
      <c r="B43" s="646" t="s">
        <v>286</v>
      </c>
      <c r="C43" s="620" t="s">
        <v>331</v>
      </c>
      <c r="D43" s="650" t="s">
        <v>708</v>
      </c>
      <c r="E43" s="622" t="s">
        <v>669</v>
      </c>
      <c r="F43" s="623" t="s">
        <v>292</v>
      </c>
      <c r="G43" s="647">
        <v>1246</v>
      </c>
      <c r="H43" s="647">
        <f t="shared" si="3"/>
        <v>1246</v>
      </c>
      <c r="I43" s="647">
        <v>1246</v>
      </c>
      <c r="J43" s="647"/>
      <c r="K43" s="651"/>
      <c r="L43" s="597">
        <v>1246</v>
      </c>
      <c r="M43" s="597">
        <v>1246</v>
      </c>
      <c r="N43" s="649">
        <f>+O43</f>
        <v>806.533953</v>
      </c>
      <c r="O43" s="649">
        <f>+AE43</f>
        <v>806.533953</v>
      </c>
      <c r="P43" s="598"/>
      <c r="Q43" s="598"/>
      <c r="R43" s="598"/>
      <c r="S43" s="598"/>
      <c r="T43" s="598">
        <f t="shared" si="23"/>
        <v>811</v>
      </c>
      <c r="U43" s="649">
        <v>811</v>
      </c>
      <c r="V43" s="598"/>
      <c r="W43" s="598"/>
      <c r="X43" s="598"/>
      <c r="Y43" s="598"/>
      <c r="Z43" s="598">
        <f t="shared" si="10"/>
        <v>811</v>
      </c>
      <c r="AA43" s="598">
        <f t="shared" si="24"/>
        <v>0</v>
      </c>
      <c r="AB43" s="598"/>
      <c r="AC43" s="598"/>
      <c r="AD43" s="598"/>
      <c r="AE43" s="598">
        <f t="shared" si="25"/>
        <v>806.533953</v>
      </c>
      <c r="AF43" s="598">
        <v>806.533953</v>
      </c>
      <c r="AG43" s="598"/>
      <c r="AH43" s="598"/>
      <c r="AI43" s="598">
        <f t="shared" si="26"/>
        <v>0</v>
      </c>
      <c r="AJ43" s="598"/>
      <c r="AK43" s="598"/>
      <c r="AL43" s="598"/>
      <c r="AM43" s="598">
        <f t="shared" si="28"/>
        <v>811</v>
      </c>
      <c r="AN43" s="598">
        <f t="shared" si="42"/>
        <v>811</v>
      </c>
      <c r="AO43" s="598"/>
      <c r="AP43" s="598"/>
      <c r="AQ43" s="600">
        <f t="shared" si="30"/>
        <v>811</v>
      </c>
      <c r="AR43" s="647">
        <f t="shared" si="47"/>
        <v>811</v>
      </c>
      <c r="AS43" s="600"/>
      <c r="AT43" s="600"/>
      <c r="AU43" s="600">
        <f t="shared" si="31"/>
        <v>435</v>
      </c>
      <c r="AV43" s="600">
        <f t="shared" si="43"/>
        <v>435</v>
      </c>
      <c r="AW43" s="600"/>
      <c r="AX43" s="600"/>
      <c r="AY43" s="600"/>
      <c r="AZ43" s="600">
        <f t="shared" si="32"/>
        <v>435</v>
      </c>
      <c r="BA43" s="600">
        <f t="shared" si="48"/>
        <v>435</v>
      </c>
      <c r="BB43" s="600"/>
      <c r="BC43" s="600"/>
      <c r="BD43" s="600"/>
      <c r="BE43" s="600"/>
      <c r="BF43" s="600"/>
      <c r="BG43" s="600"/>
      <c r="BH43" s="601">
        <v>217</v>
      </c>
      <c r="BI43" s="598"/>
      <c r="BJ43" s="598">
        <f t="shared" si="37"/>
        <v>0</v>
      </c>
      <c r="BK43" s="586">
        <v>2023</v>
      </c>
      <c r="BL43" s="586" t="s">
        <v>641</v>
      </c>
      <c r="BM43" s="586" t="s">
        <v>642</v>
      </c>
      <c r="BN43" s="602">
        <f t="shared" si="35"/>
        <v>82.504012841091495</v>
      </c>
      <c r="BO43" s="602">
        <f t="shared" si="36"/>
        <v>49.885057471264368</v>
      </c>
      <c r="BP43" s="587" t="s">
        <v>709</v>
      </c>
      <c r="BQ43" s="586"/>
      <c r="BR43" s="588"/>
      <c r="BS43" s="505"/>
      <c r="BT43" s="505"/>
      <c r="BU43" s="505"/>
      <c r="BV43" s="505"/>
      <c r="BW43" s="505" t="s">
        <v>644</v>
      </c>
      <c r="BX43" s="505" t="s">
        <v>686</v>
      </c>
      <c r="BY43" s="536"/>
      <c r="BZ43" s="542">
        <f t="shared" si="38"/>
        <v>502.32373238413481</v>
      </c>
      <c r="CA43" s="542">
        <f t="shared" si="39"/>
        <v>-308.67626761586519</v>
      </c>
      <c r="CB43" s="542"/>
      <c r="CC43" s="542"/>
      <c r="CD43" s="542"/>
      <c r="CE43" s="543"/>
      <c r="CF43" s="543"/>
      <c r="CG43" s="543"/>
      <c r="CH43" s="543"/>
      <c r="CI43" s="543"/>
      <c r="CJ43" s="543"/>
      <c r="CK43" s="543"/>
      <c r="CL43" s="543"/>
      <c r="CM43" s="543"/>
      <c r="CN43" s="543"/>
      <c r="CO43" s="543"/>
    </row>
    <row r="44" spans="1:93" s="544" customFormat="1" ht="24.75" customHeight="1">
      <c r="A44" s="645">
        <v>14</v>
      </c>
      <c r="B44" s="646" t="s">
        <v>287</v>
      </c>
      <c r="C44" s="620" t="s">
        <v>330</v>
      </c>
      <c r="D44" s="650" t="s">
        <v>710</v>
      </c>
      <c r="E44" s="622" t="s">
        <v>669</v>
      </c>
      <c r="F44" s="623" t="s">
        <v>293</v>
      </c>
      <c r="G44" s="647">
        <v>1216</v>
      </c>
      <c r="H44" s="647">
        <f t="shared" si="3"/>
        <v>1216</v>
      </c>
      <c r="I44" s="647">
        <v>1216</v>
      </c>
      <c r="J44" s="647"/>
      <c r="K44" s="651"/>
      <c r="L44" s="597">
        <v>1216</v>
      </c>
      <c r="M44" s="597">
        <v>1216</v>
      </c>
      <c r="N44" s="649"/>
      <c r="O44" s="649"/>
      <c r="P44" s="598"/>
      <c r="Q44" s="598"/>
      <c r="R44" s="598"/>
      <c r="S44" s="598"/>
      <c r="T44" s="598">
        <f t="shared" si="23"/>
        <v>811</v>
      </c>
      <c r="U44" s="649">
        <v>811</v>
      </c>
      <c r="V44" s="598"/>
      <c r="W44" s="598"/>
      <c r="X44" s="598"/>
      <c r="Y44" s="598"/>
      <c r="Z44" s="598">
        <f t="shared" si="10"/>
        <v>811</v>
      </c>
      <c r="AA44" s="598">
        <f t="shared" si="24"/>
        <v>0</v>
      </c>
      <c r="AB44" s="598"/>
      <c r="AC44" s="598"/>
      <c r="AD44" s="598"/>
      <c r="AE44" s="598">
        <f t="shared" si="25"/>
        <v>0</v>
      </c>
      <c r="AF44" s="598"/>
      <c r="AG44" s="598"/>
      <c r="AH44" s="598"/>
      <c r="AI44" s="598">
        <f t="shared" si="26"/>
        <v>0</v>
      </c>
      <c r="AJ44" s="598"/>
      <c r="AK44" s="598"/>
      <c r="AL44" s="598"/>
      <c r="AM44" s="598">
        <f t="shared" si="28"/>
        <v>811</v>
      </c>
      <c r="AN44" s="598">
        <f t="shared" si="42"/>
        <v>811</v>
      </c>
      <c r="AO44" s="598"/>
      <c r="AP44" s="598"/>
      <c r="AQ44" s="600">
        <f t="shared" si="30"/>
        <v>811</v>
      </c>
      <c r="AR44" s="647">
        <f t="shared" si="47"/>
        <v>811</v>
      </c>
      <c r="AS44" s="600"/>
      <c r="AT44" s="600"/>
      <c r="AU44" s="600">
        <f t="shared" si="31"/>
        <v>405</v>
      </c>
      <c r="AV44" s="600">
        <f t="shared" si="43"/>
        <v>405</v>
      </c>
      <c r="AW44" s="600"/>
      <c r="AX44" s="600"/>
      <c r="AY44" s="600"/>
      <c r="AZ44" s="600">
        <f t="shared" si="32"/>
        <v>405</v>
      </c>
      <c r="BA44" s="600">
        <f t="shared" si="48"/>
        <v>405</v>
      </c>
      <c r="BB44" s="600"/>
      <c r="BC44" s="600"/>
      <c r="BD44" s="600"/>
      <c r="BE44" s="600"/>
      <c r="BF44" s="600"/>
      <c r="BG44" s="600"/>
      <c r="BH44" s="601">
        <v>192</v>
      </c>
      <c r="BI44" s="598"/>
      <c r="BJ44" s="598">
        <f t="shared" si="37"/>
        <v>0</v>
      </c>
      <c r="BK44" s="586">
        <v>2023</v>
      </c>
      <c r="BL44" s="586" t="s">
        <v>641</v>
      </c>
      <c r="BM44" s="586" t="s">
        <v>642</v>
      </c>
      <c r="BN44" s="602">
        <f t="shared" si="35"/>
        <v>82.483552631578945</v>
      </c>
      <c r="BO44" s="602">
        <f t="shared" si="36"/>
        <v>47.407407407407412</v>
      </c>
      <c r="BP44" s="587" t="s">
        <v>711</v>
      </c>
      <c r="BQ44" s="586"/>
      <c r="BR44" s="588"/>
      <c r="BS44" s="505"/>
      <c r="BT44" s="505"/>
      <c r="BU44" s="505"/>
      <c r="BV44" s="505"/>
      <c r="BW44" s="505" t="s">
        <v>644</v>
      </c>
      <c r="BX44" s="505" t="s">
        <v>686</v>
      </c>
      <c r="BY44" s="536"/>
      <c r="BZ44" s="542">
        <f t="shared" si="38"/>
        <v>490.22926049687635</v>
      </c>
      <c r="CA44" s="542">
        <f t="shared" si="39"/>
        <v>-320.77073950312365</v>
      </c>
      <c r="CB44" s="542"/>
      <c r="CC44" s="542"/>
      <c r="CD44" s="542"/>
      <c r="CE44" s="543"/>
      <c r="CF44" s="543"/>
      <c r="CG44" s="543"/>
      <c r="CH44" s="543"/>
      <c r="CI44" s="543"/>
      <c r="CJ44" s="543"/>
      <c r="CK44" s="543"/>
      <c r="CL44" s="543"/>
      <c r="CM44" s="543"/>
      <c r="CN44" s="543"/>
      <c r="CO44" s="543"/>
    </row>
    <row r="45" spans="1:93" s="533" customFormat="1">
      <c r="A45" s="580" t="s">
        <v>18</v>
      </c>
      <c r="B45" s="589" t="s">
        <v>712</v>
      </c>
      <c r="C45" s="582"/>
      <c r="D45" s="582"/>
      <c r="E45" s="582"/>
      <c r="F45" s="582"/>
      <c r="G45" s="584">
        <f>G46+G51</f>
        <v>4482</v>
      </c>
      <c r="H45" s="584">
        <f t="shared" ref="H45:BH45" si="49">H46+H51</f>
        <v>4382</v>
      </c>
      <c r="I45" s="584">
        <f t="shared" si="49"/>
        <v>4382</v>
      </c>
      <c r="J45" s="584">
        <f t="shared" si="49"/>
        <v>0</v>
      </c>
      <c r="K45" s="584">
        <f t="shared" si="49"/>
        <v>100</v>
      </c>
      <c r="L45" s="584">
        <f t="shared" si="49"/>
        <v>4382</v>
      </c>
      <c r="M45" s="584">
        <f t="shared" si="49"/>
        <v>4382</v>
      </c>
      <c r="N45" s="584">
        <f t="shared" si="49"/>
        <v>0</v>
      </c>
      <c r="O45" s="584">
        <f t="shared" si="49"/>
        <v>0</v>
      </c>
      <c r="P45" s="584">
        <f t="shared" si="49"/>
        <v>0</v>
      </c>
      <c r="Q45" s="584">
        <f t="shared" si="49"/>
        <v>0</v>
      </c>
      <c r="R45" s="584">
        <f t="shared" si="49"/>
        <v>0</v>
      </c>
      <c r="S45" s="584">
        <f t="shared" si="49"/>
        <v>0</v>
      </c>
      <c r="T45" s="584">
        <f t="shared" si="49"/>
        <v>1568</v>
      </c>
      <c r="U45" s="584">
        <f t="shared" si="49"/>
        <v>1468</v>
      </c>
      <c r="V45" s="584">
        <f t="shared" si="49"/>
        <v>0</v>
      </c>
      <c r="W45" s="584">
        <f t="shared" si="49"/>
        <v>100</v>
      </c>
      <c r="X45" s="584">
        <f t="shared" si="49"/>
        <v>0</v>
      </c>
      <c r="Y45" s="584">
        <f t="shared" si="49"/>
        <v>0</v>
      </c>
      <c r="Z45" s="584">
        <f t="shared" si="49"/>
        <v>1468</v>
      </c>
      <c r="AA45" s="584">
        <f t="shared" si="49"/>
        <v>0</v>
      </c>
      <c r="AB45" s="584">
        <f t="shared" si="49"/>
        <v>0</v>
      </c>
      <c r="AC45" s="584">
        <f t="shared" si="49"/>
        <v>0</v>
      </c>
      <c r="AD45" s="584">
        <f t="shared" si="49"/>
        <v>0</v>
      </c>
      <c r="AE45" s="584">
        <f t="shared" si="49"/>
        <v>590.34299999999996</v>
      </c>
      <c r="AF45" s="584">
        <f t="shared" si="49"/>
        <v>590.34299999999996</v>
      </c>
      <c r="AG45" s="584">
        <f t="shared" si="49"/>
        <v>0</v>
      </c>
      <c r="AH45" s="584">
        <f t="shared" si="49"/>
        <v>0</v>
      </c>
      <c r="AI45" s="584">
        <f t="shared" si="49"/>
        <v>0</v>
      </c>
      <c r="AJ45" s="584">
        <f t="shared" si="49"/>
        <v>0</v>
      </c>
      <c r="AK45" s="584">
        <f t="shared" si="49"/>
        <v>0</v>
      </c>
      <c r="AL45" s="584">
        <f t="shared" si="49"/>
        <v>0</v>
      </c>
      <c r="AM45" s="584">
        <f t="shared" si="49"/>
        <v>1568</v>
      </c>
      <c r="AN45" s="584">
        <f t="shared" si="49"/>
        <v>1468</v>
      </c>
      <c r="AO45" s="584">
        <f t="shared" si="49"/>
        <v>0</v>
      </c>
      <c r="AP45" s="584">
        <f t="shared" si="49"/>
        <v>100</v>
      </c>
      <c r="AQ45" s="584">
        <f t="shared" si="49"/>
        <v>1568</v>
      </c>
      <c r="AR45" s="584">
        <f t="shared" si="49"/>
        <v>1468</v>
      </c>
      <c r="AS45" s="584" t="e">
        <f t="shared" si="49"/>
        <v>#REF!</v>
      </c>
      <c r="AT45" s="584" t="e">
        <f t="shared" si="49"/>
        <v>#REF!</v>
      </c>
      <c r="AU45" s="584" t="e">
        <f t="shared" si="49"/>
        <v>#REF!</v>
      </c>
      <c r="AV45" s="584" t="e">
        <f t="shared" si="49"/>
        <v>#REF!</v>
      </c>
      <c r="AW45" s="584" t="e">
        <f t="shared" si="49"/>
        <v>#REF!</v>
      </c>
      <c r="AX45" s="584" t="e">
        <f t="shared" si="49"/>
        <v>#REF!</v>
      </c>
      <c r="AY45" s="584" t="e">
        <f t="shared" si="49"/>
        <v>#REF!</v>
      </c>
      <c r="AZ45" s="584" t="e">
        <f t="shared" si="49"/>
        <v>#REF!</v>
      </c>
      <c r="BA45" s="584" t="e">
        <f t="shared" si="49"/>
        <v>#REF!</v>
      </c>
      <c r="BB45" s="584" t="e">
        <f t="shared" si="49"/>
        <v>#REF!</v>
      </c>
      <c r="BC45" s="584" t="e">
        <f t="shared" si="49"/>
        <v>#REF!</v>
      </c>
      <c r="BD45" s="584" t="e">
        <f t="shared" si="49"/>
        <v>#REF!</v>
      </c>
      <c r="BE45" s="584" t="e">
        <f t="shared" si="49"/>
        <v>#REF!</v>
      </c>
      <c r="BF45" s="584" t="e">
        <f t="shared" si="49"/>
        <v>#REF!</v>
      </c>
      <c r="BG45" s="584" t="e">
        <f t="shared" si="49"/>
        <v>#REF!</v>
      </c>
      <c r="BH45" s="584">
        <f t="shared" si="49"/>
        <v>3316</v>
      </c>
      <c r="BI45" s="585">
        <f>'[2]PL 3 PB DATP'!H12</f>
        <v>3316</v>
      </c>
      <c r="BJ45" s="585" t="e">
        <f>SUM(#REF!)</f>
        <v>#REF!</v>
      </c>
      <c r="BK45" s="586"/>
      <c r="BL45" s="586"/>
      <c r="BM45" s="586"/>
      <c r="BN45" s="602"/>
      <c r="BO45" s="602"/>
      <c r="BP45" s="587"/>
      <c r="BQ45" s="586"/>
      <c r="BR45" s="588"/>
      <c r="BS45" s="505"/>
      <c r="BT45" s="505"/>
      <c r="BU45" s="505"/>
      <c r="BV45" s="505"/>
      <c r="BW45" s="505" t="s">
        <v>644</v>
      </c>
      <c r="BX45" s="505"/>
      <c r="BY45" s="534">
        <f>BI45-BH45</f>
        <v>0</v>
      </c>
      <c r="BZ45" s="535"/>
      <c r="CA45" s="535"/>
      <c r="CB45" s="535"/>
      <c r="CC45" s="535"/>
      <c r="CD45" s="535"/>
      <c r="CE45" s="532"/>
      <c r="CF45" s="532"/>
      <c r="CG45" s="532"/>
      <c r="CH45" s="532"/>
      <c r="CI45" s="532"/>
      <c r="CJ45" s="532"/>
      <c r="CK45" s="532"/>
      <c r="CL45" s="532"/>
      <c r="CM45" s="532"/>
      <c r="CN45" s="532"/>
      <c r="CO45" s="532"/>
    </row>
    <row r="46" spans="1:93" s="541" customFormat="1">
      <c r="A46" s="652" t="s">
        <v>219</v>
      </c>
      <c r="B46" s="653" t="s">
        <v>72</v>
      </c>
      <c r="C46" s="582"/>
      <c r="D46" s="654"/>
      <c r="E46" s="582"/>
      <c r="F46" s="582"/>
      <c r="G46" s="655">
        <f>SUM(G47:G50)</f>
        <v>4482</v>
      </c>
      <c r="H46" s="655">
        <f t="shared" ref="H46:BH46" si="50">SUM(H47:H50)</f>
        <v>4382</v>
      </c>
      <c r="I46" s="655">
        <f t="shared" si="50"/>
        <v>4382</v>
      </c>
      <c r="J46" s="655">
        <f t="shared" si="50"/>
        <v>0</v>
      </c>
      <c r="K46" s="655">
        <f t="shared" si="50"/>
        <v>100</v>
      </c>
      <c r="L46" s="655">
        <f t="shared" si="50"/>
        <v>4382</v>
      </c>
      <c r="M46" s="655">
        <f t="shared" si="50"/>
        <v>4382</v>
      </c>
      <c r="N46" s="655">
        <f t="shared" si="50"/>
        <v>0</v>
      </c>
      <c r="O46" s="655">
        <f t="shared" si="50"/>
        <v>0</v>
      </c>
      <c r="P46" s="655">
        <f t="shared" si="50"/>
        <v>0</v>
      </c>
      <c r="Q46" s="655">
        <f t="shared" si="50"/>
        <v>0</v>
      </c>
      <c r="R46" s="655">
        <f t="shared" si="50"/>
        <v>0</v>
      </c>
      <c r="S46" s="655">
        <f t="shared" si="50"/>
        <v>0</v>
      </c>
      <c r="T46" s="655">
        <f t="shared" si="50"/>
        <v>1568</v>
      </c>
      <c r="U46" s="655">
        <f t="shared" si="50"/>
        <v>1468</v>
      </c>
      <c r="V46" s="655">
        <f t="shared" si="50"/>
        <v>0</v>
      </c>
      <c r="W46" s="655">
        <f t="shared" si="50"/>
        <v>100</v>
      </c>
      <c r="X46" s="655">
        <f t="shared" si="50"/>
        <v>0</v>
      </c>
      <c r="Y46" s="655">
        <f t="shared" si="50"/>
        <v>0</v>
      </c>
      <c r="Z46" s="655">
        <f t="shared" si="50"/>
        <v>1468</v>
      </c>
      <c r="AA46" s="655">
        <f t="shared" si="50"/>
        <v>0</v>
      </c>
      <c r="AB46" s="655">
        <f t="shared" si="50"/>
        <v>0</v>
      </c>
      <c r="AC46" s="655">
        <f t="shared" si="50"/>
        <v>0</v>
      </c>
      <c r="AD46" s="655">
        <f t="shared" si="50"/>
        <v>0</v>
      </c>
      <c r="AE46" s="655">
        <f t="shared" si="50"/>
        <v>590.34299999999996</v>
      </c>
      <c r="AF46" s="655">
        <f t="shared" si="50"/>
        <v>590.34299999999996</v>
      </c>
      <c r="AG46" s="655">
        <f t="shared" si="50"/>
        <v>0</v>
      </c>
      <c r="AH46" s="655">
        <f t="shared" si="50"/>
        <v>0</v>
      </c>
      <c r="AI46" s="655">
        <f t="shared" si="50"/>
        <v>0</v>
      </c>
      <c r="AJ46" s="655">
        <f t="shared" si="50"/>
        <v>0</v>
      </c>
      <c r="AK46" s="655">
        <f t="shared" si="50"/>
        <v>0</v>
      </c>
      <c r="AL46" s="655">
        <f t="shared" si="50"/>
        <v>0</v>
      </c>
      <c r="AM46" s="655">
        <f t="shared" si="50"/>
        <v>1568</v>
      </c>
      <c r="AN46" s="655">
        <f t="shared" si="50"/>
        <v>1468</v>
      </c>
      <c r="AO46" s="655">
        <f t="shared" si="50"/>
        <v>0</v>
      </c>
      <c r="AP46" s="655">
        <f t="shared" si="50"/>
        <v>100</v>
      </c>
      <c r="AQ46" s="655">
        <f t="shared" si="50"/>
        <v>1568</v>
      </c>
      <c r="AR46" s="655">
        <f t="shared" si="50"/>
        <v>1468</v>
      </c>
      <c r="AS46" s="655">
        <f t="shared" si="50"/>
        <v>0</v>
      </c>
      <c r="AT46" s="655">
        <f t="shared" si="50"/>
        <v>100</v>
      </c>
      <c r="AU46" s="655">
        <f t="shared" si="50"/>
        <v>2914</v>
      </c>
      <c r="AV46" s="655">
        <f t="shared" si="50"/>
        <v>2914</v>
      </c>
      <c r="AW46" s="655">
        <f t="shared" si="50"/>
        <v>0</v>
      </c>
      <c r="AX46" s="655">
        <f t="shared" si="50"/>
        <v>0</v>
      </c>
      <c r="AY46" s="655">
        <f t="shared" si="50"/>
        <v>0</v>
      </c>
      <c r="AZ46" s="655">
        <f t="shared" si="50"/>
        <v>2914</v>
      </c>
      <c r="BA46" s="655">
        <f t="shared" si="50"/>
        <v>2914</v>
      </c>
      <c r="BB46" s="655">
        <f t="shared" si="50"/>
        <v>0</v>
      </c>
      <c r="BC46" s="655">
        <f t="shared" si="50"/>
        <v>0</v>
      </c>
      <c r="BD46" s="655">
        <f t="shared" si="50"/>
        <v>0</v>
      </c>
      <c r="BE46" s="655">
        <f t="shared" si="50"/>
        <v>0</v>
      </c>
      <c r="BF46" s="655">
        <f t="shared" si="50"/>
        <v>0</v>
      </c>
      <c r="BG46" s="655">
        <f t="shared" si="50"/>
        <v>0</v>
      </c>
      <c r="BH46" s="655">
        <f t="shared" si="50"/>
        <v>2914</v>
      </c>
      <c r="BI46" s="585"/>
      <c r="BJ46" s="656"/>
      <c r="BK46" s="590"/>
      <c r="BL46" s="590"/>
      <c r="BM46" s="590"/>
      <c r="BN46" s="591">
        <f t="shared" ref="BN46:BN51" si="51">(BH46+AR46)/I46*100</f>
        <v>100</v>
      </c>
      <c r="BO46" s="591">
        <f t="shared" ref="BO46:BO51" si="52">BH46/AV46*100</f>
        <v>100</v>
      </c>
      <c r="BP46" s="587"/>
      <c r="BQ46" s="590"/>
      <c r="BR46" s="657"/>
      <c r="BS46" s="486"/>
      <c r="BT46" s="486"/>
      <c r="BU46" s="486"/>
      <c r="BV46" s="486"/>
      <c r="BW46" s="505" t="s">
        <v>644</v>
      </c>
      <c r="BX46" s="552" t="s">
        <v>713</v>
      </c>
      <c r="BY46" s="553"/>
      <c r="BZ46" s="539"/>
      <c r="CA46" s="539"/>
      <c r="CB46" s="539"/>
      <c r="CC46" s="539"/>
      <c r="CD46" s="539"/>
      <c r="CE46" s="540"/>
      <c r="CF46" s="540"/>
      <c r="CG46" s="540"/>
      <c r="CH46" s="540"/>
      <c r="CI46" s="540"/>
      <c r="CJ46" s="540"/>
      <c r="CK46" s="540"/>
      <c r="CL46" s="540"/>
      <c r="CM46" s="540"/>
      <c r="CN46" s="540"/>
      <c r="CO46" s="540"/>
    </row>
    <row r="47" spans="1:93" s="557" customFormat="1">
      <c r="A47" s="658">
        <v>1</v>
      </c>
      <c r="B47" s="633" t="s">
        <v>714</v>
      </c>
      <c r="C47" s="621" t="s">
        <v>715</v>
      </c>
      <c r="D47" s="659"/>
      <c r="E47" s="622" t="s">
        <v>669</v>
      </c>
      <c r="F47" s="621" t="s">
        <v>716</v>
      </c>
      <c r="G47" s="660">
        <v>651</v>
      </c>
      <c r="H47" s="660">
        <f t="shared" si="3"/>
        <v>620</v>
      </c>
      <c r="I47" s="660">
        <v>620</v>
      </c>
      <c r="J47" s="660">
        <v>0</v>
      </c>
      <c r="K47" s="660">
        <v>31</v>
      </c>
      <c r="L47" s="597">
        <v>620</v>
      </c>
      <c r="M47" s="597">
        <v>620</v>
      </c>
      <c r="N47" s="661">
        <v>0</v>
      </c>
      <c r="O47" s="661">
        <v>0</v>
      </c>
      <c r="P47" s="661">
        <v>0</v>
      </c>
      <c r="Q47" s="661">
        <v>0</v>
      </c>
      <c r="R47" s="661">
        <v>0</v>
      </c>
      <c r="S47" s="661">
        <v>0</v>
      </c>
      <c r="T47" s="661">
        <f t="shared" ref="T47:T48" si="53">SUM(U47:W47)</f>
        <v>622</v>
      </c>
      <c r="U47" s="661">
        <v>591</v>
      </c>
      <c r="V47" s="661">
        <v>0</v>
      </c>
      <c r="W47" s="661">
        <v>31</v>
      </c>
      <c r="X47" s="661"/>
      <c r="Y47" s="661"/>
      <c r="Z47" s="661">
        <f t="shared" si="10"/>
        <v>591</v>
      </c>
      <c r="AA47" s="661">
        <f t="shared" ref="AA47:AA50" si="54">SUM(AB47:AD47)</f>
        <v>0</v>
      </c>
      <c r="AB47" s="661">
        <v>0</v>
      </c>
      <c r="AC47" s="661">
        <v>0</v>
      </c>
      <c r="AD47" s="661">
        <v>0</v>
      </c>
      <c r="AE47" s="661">
        <f t="shared" ref="AE47:AE50" si="55">SUM(AF47:AH47)</f>
        <v>590.34299999999996</v>
      </c>
      <c r="AF47" s="661">
        <v>590.34299999999996</v>
      </c>
      <c r="AG47" s="661">
        <v>0</v>
      </c>
      <c r="AH47" s="661">
        <v>0</v>
      </c>
      <c r="AI47" s="661">
        <f t="shared" ref="AI47:AI50" si="56">SUM(AJ47:AL47)</f>
        <v>0</v>
      </c>
      <c r="AJ47" s="661">
        <v>0</v>
      </c>
      <c r="AK47" s="661">
        <v>0</v>
      </c>
      <c r="AL47" s="661">
        <v>0</v>
      </c>
      <c r="AM47" s="661">
        <f t="shared" ref="AM47:AM50" si="57">SUM(AN47:AP47)</f>
        <v>622</v>
      </c>
      <c r="AN47" s="661">
        <v>591</v>
      </c>
      <c r="AO47" s="661">
        <v>0</v>
      </c>
      <c r="AP47" s="661">
        <v>31</v>
      </c>
      <c r="AQ47" s="660">
        <f t="shared" ref="AQ47:AQ50" si="58">SUM(AR47:AT47)</f>
        <v>622</v>
      </c>
      <c r="AR47" s="660">
        <v>591</v>
      </c>
      <c r="AS47" s="660">
        <v>0</v>
      </c>
      <c r="AT47" s="660">
        <v>31</v>
      </c>
      <c r="AU47" s="660">
        <f t="shared" ref="AU47:AU50" si="59">SUM(AV47:AX47)</f>
        <v>29</v>
      </c>
      <c r="AV47" s="660">
        <v>29</v>
      </c>
      <c r="AW47" s="660">
        <v>0</v>
      </c>
      <c r="AX47" s="660">
        <v>0</v>
      </c>
      <c r="AY47" s="660">
        <v>0</v>
      </c>
      <c r="AZ47" s="660">
        <f t="shared" ref="AZ47:AZ50" si="60">SUM(BA47:BC47)</f>
        <v>29</v>
      </c>
      <c r="BA47" s="660">
        <v>29</v>
      </c>
      <c r="BB47" s="660">
        <v>0</v>
      </c>
      <c r="BC47" s="660">
        <v>0</v>
      </c>
      <c r="BD47" s="660">
        <v>0</v>
      </c>
      <c r="BE47" s="660"/>
      <c r="BF47" s="660"/>
      <c r="BG47" s="660"/>
      <c r="BH47" s="662">
        <v>29</v>
      </c>
      <c r="BI47" s="661"/>
      <c r="BJ47" s="661">
        <f>AQ47-T47</f>
        <v>0</v>
      </c>
      <c r="BK47" s="663">
        <v>2023</v>
      </c>
      <c r="BL47" s="663" t="s">
        <v>641</v>
      </c>
      <c r="BM47" s="663" t="s">
        <v>642</v>
      </c>
      <c r="BN47" s="602">
        <f t="shared" si="51"/>
        <v>100</v>
      </c>
      <c r="BO47" s="602">
        <f t="shared" si="52"/>
        <v>100</v>
      </c>
      <c r="BP47" s="664" t="s">
        <v>717</v>
      </c>
      <c r="BQ47" s="663"/>
      <c r="BR47" s="665"/>
      <c r="BS47" s="554"/>
      <c r="BT47" s="554"/>
      <c r="BU47" s="554"/>
      <c r="BV47" s="554"/>
      <c r="BW47" s="505" t="s">
        <v>644</v>
      </c>
      <c r="BX47" s="552" t="s">
        <v>713</v>
      </c>
      <c r="BY47" s="555"/>
      <c r="BZ47" s="488"/>
      <c r="CA47" s="488"/>
      <c r="CB47" s="488"/>
      <c r="CC47" s="488"/>
      <c r="CD47" s="488"/>
      <c r="CE47" s="556"/>
      <c r="CF47" s="556"/>
      <c r="CG47" s="556"/>
      <c r="CH47" s="556"/>
      <c r="CI47" s="556"/>
      <c r="CJ47" s="556"/>
      <c r="CK47" s="556"/>
      <c r="CL47" s="556"/>
      <c r="CM47" s="556"/>
      <c r="CN47" s="556"/>
      <c r="CO47" s="556"/>
    </row>
    <row r="48" spans="1:93" s="557" customFormat="1">
      <c r="A48" s="658">
        <v>2</v>
      </c>
      <c r="B48" s="633" t="s">
        <v>718</v>
      </c>
      <c r="C48" s="621" t="s">
        <v>719</v>
      </c>
      <c r="D48" s="659"/>
      <c r="E48" s="622" t="s">
        <v>669</v>
      </c>
      <c r="F48" s="621" t="s">
        <v>720</v>
      </c>
      <c r="G48" s="660">
        <v>1535</v>
      </c>
      <c r="H48" s="660">
        <f t="shared" si="3"/>
        <v>1516</v>
      </c>
      <c r="I48" s="660">
        <v>1516</v>
      </c>
      <c r="J48" s="660">
        <v>0</v>
      </c>
      <c r="K48" s="660">
        <v>19</v>
      </c>
      <c r="L48" s="597">
        <v>1516</v>
      </c>
      <c r="M48" s="597">
        <v>1516</v>
      </c>
      <c r="N48" s="661">
        <v>0</v>
      </c>
      <c r="O48" s="661">
        <v>0</v>
      </c>
      <c r="P48" s="661">
        <v>0</v>
      </c>
      <c r="Q48" s="661">
        <v>0</v>
      </c>
      <c r="R48" s="661">
        <v>0</v>
      </c>
      <c r="S48" s="661">
        <v>0</v>
      </c>
      <c r="T48" s="661">
        <f t="shared" si="53"/>
        <v>130</v>
      </c>
      <c r="U48" s="661">
        <v>111</v>
      </c>
      <c r="V48" s="661">
        <v>0</v>
      </c>
      <c r="W48" s="661">
        <v>19</v>
      </c>
      <c r="X48" s="661"/>
      <c r="Y48" s="661"/>
      <c r="Z48" s="661">
        <f t="shared" si="10"/>
        <v>111</v>
      </c>
      <c r="AA48" s="661">
        <f t="shared" si="54"/>
        <v>0</v>
      </c>
      <c r="AB48" s="661">
        <v>0</v>
      </c>
      <c r="AC48" s="661">
        <v>0</v>
      </c>
      <c r="AD48" s="661">
        <v>0</v>
      </c>
      <c r="AE48" s="661">
        <f t="shared" si="55"/>
        <v>0</v>
      </c>
      <c r="AF48" s="661">
        <v>0</v>
      </c>
      <c r="AG48" s="661">
        <v>0</v>
      </c>
      <c r="AH48" s="661">
        <v>0</v>
      </c>
      <c r="AI48" s="661">
        <f t="shared" si="56"/>
        <v>0</v>
      </c>
      <c r="AJ48" s="661">
        <v>0</v>
      </c>
      <c r="AK48" s="661">
        <v>0</v>
      </c>
      <c r="AL48" s="661">
        <v>0</v>
      </c>
      <c r="AM48" s="661">
        <f t="shared" si="57"/>
        <v>130</v>
      </c>
      <c r="AN48" s="661">
        <v>111</v>
      </c>
      <c r="AO48" s="661">
        <v>0</v>
      </c>
      <c r="AP48" s="661">
        <v>19</v>
      </c>
      <c r="AQ48" s="660">
        <f t="shared" si="58"/>
        <v>130</v>
      </c>
      <c r="AR48" s="660">
        <v>111</v>
      </c>
      <c r="AS48" s="660">
        <v>0</v>
      </c>
      <c r="AT48" s="660">
        <v>19</v>
      </c>
      <c r="AU48" s="660">
        <f t="shared" si="59"/>
        <v>1405</v>
      </c>
      <c r="AV48" s="660">
        <v>1405</v>
      </c>
      <c r="AW48" s="660">
        <v>0</v>
      </c>
      <c r="AX48" s="660">
        <v>0</v>
      </c>
      <c r="AY48" s="660">
        <v>0</v>
      </c>
      <c r="AZ48" s="660">
        <f t="shared" si="60"/>
        <v>1405</v>
      </c>
      <c r="BA48" s="660">
        <v>1405</v>
      </c>
      <c r="BB48" s="660">
        <v>0</v>
      </c>
      <c r="BC48" s="660">
        <v>0</v>
      </c>
      <c r="BD48" s="660">
        <v>0</v>
      </c>
      <c r="BE48" s="660"/>
      <c r="BF48" s="660"/>
      <c r="BG48" s="660"/>
      <c r="BH48" s="662">
        <v>1405</v>
      </c>
      <c r="BI48" s="661"/>
      <c r="BJ48" s="661">
        <f>AQ48-T48</f>
        <v>0</v>
      </c>
      <c r="BK48" s="663">
        <v>2023</v>
      </c>
      <c r="BL48" s="663" t="s">
        <v>641</v>
      </c>
      <c r="BM48" s="663" t="s">
        <v>642</v>
      </c>
      <c r="BN48" s="602">
        <f t="shared" si="51"/>
        <v>100</v>
      </c>
      <c r="BO48" s="602">
        <f t="shared" si="52"/>
        <v>100</v>
      </c>
      <c r="BP48" s="664" t="s">
        <v>721</v>
      </c>
      <c r="BQ48" s="663"/>
      <c r="BR48" s="665"/>
      <c r="BS48" s="554"/>
      <c r="BT48" s="554"/>
      <c r="BU48" s="554"/>
      <c r="BV48" s="554"/>
      <c r="BW48" s="505" t="s">
        <v>644</v>
      </c>
      <c r="BX48" s="552" t="s">
        <v>713</v>
      </c>
      <c r="BY48" s="555"/>
      <c r="BZ48" s="488"/>
      <c r="CA48" s="488"/>
      <c r="CB48" s="488"/>
      <c r="CC48" s="488"/>
      <c r="CD48" s="488"/>
      <c r="CE48" s="556"/>
      <c r="CF48" s="556"/>
      <c r="CG48" s="556"/>
      <c r="CH48" s="556"/>
      <c r="CI48" s="556"/>
      <c r="CJ48" s="556"/>
      <c r="CK48" s="556"/>
      <c r="CL48" s="556"/>
      <c r="CM48" s="556"/>
      <c r="CN48" s="556"/>
      <c r="CO48" s="556"/>
    </row>
    <row r="49" spans="1:93" s="557" customFormat="1">
      <c r="A49" s="658">
        <v>3</v>
      </c>
      <c r="B49" s="633" t="s">
        <v>722</v>
      </c>
      <c r="C49" s="621" t="s">
        <v>723</v>
      </c>
      <c r="D49" s="659"/>
      <c r="E49" s="621" t="s">
        <v>669</v>
      </c>
      <c r="F49" s="621" t="s">
        <v>724</v>
      </c>
      <c r="G49" s="660">
        <v>230</v>
      </c>
      <c r="H49" s="660">
        <f t="shared" si="3"/>
        <v>180</v>
      </c>
      <c r="I49" s="660">
        <v>180</v>
      </c>
      <c r="J49" s="660">
        <v>0</v>
      </c>
      <c r="K49" s="660">
        <v>50</v>
      </c>
      <c r="L49" s="597">
        <v>180</v>
      </c>
      <c r="M49" s="597">
        <v>180</v>
      </c>
      <c r="N49" s="661">
        <v>0</v>
      </c>
      <c r="O49" s="661">
        <v>0</v>
      </c>
      <c r="P49" s="661">
        <v>0</v>
      </c>
      <c r="Q49" s="661">
        <v>0</v>
      </c>
      <c r="R49" s="661">
        <v>0</v>
      </c>
      <c r="S49" s="661">
        <v>0</v>
      </c>
      <c r="T49" s="661">
        <f t="shared" ref="T49:T50" si="61">SUM(U49:W49)</f>
        <v>155</v>
      </c>
      <c r="U49" s="661">
        <v>105</v>
      </c>
      <c r="V49" s="661">
        <v>0</v>
      </c>
      <c r="W49" s="661">
        <v>50</v>
      </c>
      <c r="X49" s="661"/>
      <c r="Y49" s="661"/>
      <c r="Z49" s="661">
        <f t="shared" si="10"/>
        <v>105</v>
      </c>
      <c r="AA49" s="661">
        <f t="shared" si="54"/>
        <v>0</v>
      </c>
      <c r="AB49" s="661">
        <v>0</v>
      </c>
      <c r="AC49" s="661">
        <v>0</v>
      </c>
      <c r="AD49" s="661">
        <v>0</v>
      </c>
      <c r="AE49" s="661">
        <f t="shared" si="55"/>
        <v>0</v>
      </c>
      <c r="AF49" s="661">
        <v>0</v>
      </c>
      <c r="AG49" s="661">
        <v>0</v>
      </c>
      <c r="AH49" s="661">
        <v>0</v>
      </c>
      <c r="AI49" s="661">
        <f t="shared" si="56"/>
        <v>0</v>
      </c>
      <c r="AJ49" s="661">
        <v>0</v>
      </c>
      <c r="AK49" s="661">
        <v>0</v>
      </c>
      <c r="AL49" s="661">
        <v>0</v>
      </c>
      <c r="AM49" s="661">
        <f t="shared" si="57"/>
        <v>155</v>
      </c>
      <c r="AN49" s="661">
        <v>105</v>
      </c>
      <c r="AO49" s="661">
        <v>0</v>
      </c>
      <c r="AP49" s="661">
        <v>50</v>
      </c>
      <c r="AQ49" s="660">
        <f t="shared" si="58"/>
        <v>155</v>
      </c>
      <c r="AR49" s="660">
        <v>105</v>
      </c>
      <c r="AS49" s="660">
        <v>0</v>
      </c>
      <c r="AT49" s="660">
        <v>50</v>
      </c>
      <c r="AU49" s="660">
        <f t="shared" si="59"/>
        <v>75</v>
      </c>
      <c r="AV49" s="660">
        <v>75</v>
      </c>
      <c r="AW49" s="660">
        <v>0</v>
      </c>
      <c r="AX49" s="660">
        <v>0</v>
      </c>
      <c r="AY49" s="660">
        <v>0</v>
      </c>
      <c r="AZ49" s="660">
        <f t="shared" si="60"/>
        <v>75</v>
      </c>
      <c r="BA49" s="660">
        <v>75</v>
      </c>
      <c r="BB49" s="660">
        <v>0</v>
      </c>
      <c r="BC49" s="660">
        <v>0</v>
      </c>
      <c r="BD49" s="660">
        <v>0</v>
      </c>
      <c r="BE49" s="660"/>
      <c r="BF49" s="660"/>
      <c r="BG49" s="660"/>
      <c r="BH49" s="662">
        <v>75</v>
      </c>
      <c r="BI49" s="661"/>
      <c r="BJ49" s="661">
        <f>AQ49-T49</f>
        <v>0</v>
      </c>
      <c r="BK49" s="663">
        <v>2023</v>
      </c>
      <c r="BL49" s="663" t="s">
        <v>641</v>
      </c>
      <c r="BM49" s="663" t="s">
        <v>642</v>
      </c>
      <c r="BN49" s="602">
        <f t="shared" si="51"/>
        <v>100</v>
      </c>
      <c r="BO49" s="602">
        <f t="shared" si="52"/>
        <v>100</v>
      </c>
      <c r="BP49" s="664" t="s">
        <v>725</v>
      </c>
      <c r="BQ49" s="663"/>
      <c r="BR49" s="665"/>
      <c r="BS49" s="554"/>
      <c r="BT49" s="554"/>
      <c r="BU49" s="554"/>
      <c r="BV49" s="554"/>
      <c r="BW49" s="505" t="s">
        <v>644</v>
      </c>
      <c r="BX49" s="552" t="s">
        <v>713</v>
      </c>
      <c r="BY49" s="555"/>
      <c r="BZ49" s="488"/>
      <c r="CA49" s="488"/>
      <c r="CB49" s="488"/>
      <c r="CC49" s="488"/>
      <c r="CD49" s="488"/>
      <c r="CE49" s="556"/>
      <c r="CF49" s="556"/>
      <c r="CG49" s="556"/>
      <c r="CH49" s="556"/>
      <c r="CI49" s="556"/>
      <c r="CJ49" s="556"/>
      <c r="CK49" s="556"/>
      <c r="CL49" s="556"/>
      <c r="CM49" s="556"/>
      <c r="CN49" s="556"/>
      <c r="CO49" s="556"/>
    </row>
    <row r="50" spans="1:93" s="557" customFormat="1" ht="31.5">
      <c r="A50" s="658">
        <v>4</v>
      </c>
      <c r="B50" s="633" t="s">
        <v>726</v>
      </c>
      <c r="C50" s="621" t="s">
        <v>727</v>
      </c>
      <c r="D50" s="659"/>
      <c r="E50" s="622" t="s">
        <v>669</v>
      </c>
      <c r="F50" s="621" t="s">
        <v>728</v>
      </c>
      <c r="G50" s="660">
        <v>2066</v>
      </c>
      <c r="H50" s="660">
        <f t="shared" si="3"/>
        <v>2066</v>
      </c>
      <c r="I50" s="660">
        <v>2066</v>
      </c>
      <c r="J50" s="660">
        <v>0</v>
      </c>
      <c r="K50" s="660">
        <v>0</v>
      </c>
      <c r="L50" s="597">
        <v>2066</v>
      </c>
      <c r="M50" s="597">
        <v>2066</v>
      </c>
      <c r="N50" s="661">
        <v>0</v>
      </c>
      <c r="O50" s="661">
        <v>0</v>
      </c>
      <c r="P50" s="661">
        <v>0</v>
      </c>
      <c r="Q50" s="661">
        <v>0</v>
      </c>
      <c r="R50" s="661">
        <v>0</v>
      </c>
      <c r="S50" s="661">
        <v>0</v>
      </c>
      <c r="T50" s="661">
        <f t="shared" si="61"/>
        <v>661</v>
      </c>
      <c r="U50" s="661">
        <v>661</v>
      </c>
      <c r="V50" s="661">
        <v>0</v>
      </c>
      <c r="W50" s="661">
        <v>0</v>
      </c>
      <c r="X50" s="661"/>
      <c r="Y50" s="661"/>
      <c r="Z50" s="661">
        <f t="shared" si="10"/>
        <v>661</v>
      </c>
      <c r="AA50" s="661">
        <f t="shared" si="54"/>
        <v>0</v>
      </c>
      <c r="AB50" s="661">
        <v>0</v>
      </c>
      <c r="AC50" s="661">
        <v>0</v>
      </c>
      <c r="AD50" s="661">
        <v>0</v>
      </c>
      <c r="AE50" s="661">
        <f t="shared" si="55"/>
        <v>0</v>
      </c>
      <c r="AF50" s="661">
        <v>0</v>
      </c>
      <c r="AG50" s="661">
        <v>0</v>
      </c>
      <c r="AH50" s="661">
        <v>0</v>
      </c>
      <c r="AI50" s="661">
        <f t="shared" si="56"/>
        <v>0</v>
      </c>
      <c r="AJ50" s="661">
        <v>0</v>
      </c>
      <c r="AK50" s="661">
        <v>0</v>
      </c>
      <c r="AL50" s="661">
        <v>0</v>
      </c>
      <c r="AM50" s="661">
        <f t="shared" si="57"/>
        <v>661</v>
      </c>
      <c r="AN50" s="661">
        <v>661</v>
      </c>
      <c r="AO50" s="661">
        <v>0</v>
      </c>
      <c r="AP50" s="661">
        <v>0</v>
      </c>
      <c r="AQ50" s="660">
        <f t="shared" si="58"/>
        <v>661</v>
      </c>
      <c r="AR50" s="660">
        <v>661</v>
      </c>
      <c r="AS50" s="660">
        <v>0</v>
      </c>
      <c r="AT50" s="660">
        <v>0</v>
      </c>
      <c r="AU50" s="660">
        <f t="shared" si="59"/>
        <v>1405</v>
      </c>
      <c r="AV50" s="660">
        <v>1405</v>
      </c>
      <c r="AW50" s="660">
        <v>0</v>
      </c>
      <c r="AX50" s="660">
        <v>0</v>
      </c>
      <c r="AY50" s="660">
        <v>0</v>
      </c>
      <c r="AZ50" s="660">
        <f t="shared" si="60"/>
        <v>1405</v>
      </c>
      <c r="BA50" s="660">
        <v>1405</v>
      </c>
      <c r="BB50" s="660">
        <v>0</v>
      </c>
      <c r="BC50" s="660">
        <v>0</v>
      </c>
      <c r="BD50" s="660">
        <v>0</v>
      </c>
      <c r="BE50" s="660"/>
      <c r="BF50" s="660"/>
      <c r="BG50" s="660"/>
      <c r="BH50" s="662">
        <v>1405</v>
      </c>
      <c r="BI50" s="661"/>
      <c r="BJ50" s="661">
        <f>AQ50-T50</f>
        <v>0</v>
      </c>
      <c r="BK50" s="663">
        <v>2023</v>
      </c>
      <c r="BL50" s="663" t="s">
        <v>641</v>
      </c>
      <c r="BM50" s="663" t="s">
        <v>642</v>
      </c>
      <c r="BN50" s="602">
        <f t="shared" si="51"/>
        <v>100</v>
      </c>
      <c r="BO50" s="602">
        <f t="shared" si="52"/>
        <v>100</v>
      </c>
      <c r="BP50" s="664" t="s">
        <v>729</v>
      </c>
      <c r="BQ50" s="663"/>
      <c r="BR50" s="665"/>
      <c r="BS50" s="554"/>
      <c r="BT50" s="554"/>
      <c r="BU50" s="554"/>
      <c r="BV50" s="554"/>
      <c r="BW50" s="505" t="s">
        <v>644</v>
      </c>
      <c r="BX50" s="552" t="s">
        <v>713</v>
      </c>
      <c r="BY50" s="555"/>
      <c r="BZ50" s="488"/>
      <c r="CA50" s="488"/>
      <c r="CB50" s="488"/>
      <c r="CC50" s="488"/>
      <c r="CD50" s="488"/>
      <c r="CE50" s="556"/>
      <c r="CF50" s="556"/>
      <c r="CG50" s="556"/>
      <c r="CH50" s="556"/>
      <c r="CI50" s="556"/>
      <c r="CJ50" s="556"/>
      <c r="CK50" s="556"/>
      <c r="CL50" s="556"/>
      <c r="CM50" s="556"/>
      <c r="CN50" s="556"/>
      <c r="CO50" s="556"/>
    </row>
    <row r="51" spans="1:93" s="541" customFormat="1">
      <c r="A51" s="652" t="s">
        <v>221</v>
      </c>
      <c r="B51" s="581" t="s">
        <v>676</v>
      </c>
      <c r="C51" s="582"/>
      <c r="D51" s="654"/>
      <c r="E51" s="582"/>
      <c r="F51" s="582"/>
      <c r="G51" s="655"/>
      <c r="H51" s="655">
        <f t="shared" si="3"/>
        <v>0</v>
      </c>
      <c r="I51" s="655"/>
      <c r="J51" s="655"/>
      <c r="K51" s="655"/>
      <c r="L51" s="655"/>
      <c r="M51" s="655"/>
      <c r="N51" s="656"/>
      <c r="O51" s="656"/>
      <c r="P51" s="656"/>
      <c r="Q51" s="656"/>
      <c r="R51" s="656"/>
      <c r="S51" s="656"/>
      <c r="T51" s="656"/>
      <c r="U51" s="656"/>
      <c r="V51" s="656"/>
      <c r="W51" s="656"/>
      <c r="X51" s="656"/>
      <c r="Y51" s="656"/>
      <c r="Z51" s="656">
        <f t="shared" si="10"/>
        <v>0</v>
      </c>
      <c r="AA51" s="656"/>
      <c r="AB51" s="656"/>
      <c r="AC51" s="656"/>
      <c r="AD51" s="656"/>
      <c r="AE51" s="656"/>
      <c r="AF51" s="656"/>
      <c r="AG51" s="656"/>
      <c r="AH51" s="656"/>
      <c r="AI51" s="656"/>
      <c r="AJ51" s="656"/>
      <c r="AK51" s="656"/>
      <c r="AL51" s="656"/>
      <c r="AM51" s="656"/>
      <c r="AN51" s="656"/>
      <c r="AO51" s="656"/>
      <c r="AP51" s="656"/>
      <c r="AQ51" s="655"/>
      <c r="AR51" s="655"/>
      <c r="AS51" s="655" t="e">
        <f>SUM(#REF!)</f>
        <v>#REF!</v>
      </c>
      <c r="AT51" s="655" t="e">
        <f>SUM(#REF!)</f>
        <v>#REF!</v>
      </c>
      <c r="AU51" s="655" t="e">
        <f>SUM(#REF!)</f>
        <v>#REF!</v>
      </c>
      <c r="AV51" s="655" t="e">
        <f>SUM(#REF!)</f>
        <v>#REF!</v>
      </c>
      <c r="AW51" s="655" t="e">
        <f>SUM(#REF!)</f>
        <v>#REF!</v>
      </c>
      <c r="AX51" s="655" t="e">
        <f>SUM(#REF!)</f>
        <v>#REF!</v>
      </c>
      <c r="AY51" s="655" t="e">
        <f>SUM(#REF!)</f>
        <v>#REF!</v>
      </c>
      <c r="AZ51" s="655" t="e">
        <f>SUM(#REF!)</f>
        <v>#REF!</v>
      </c>
      <c r="BA51" s="655" t="e">
        <f>SUM(#REF!)</f>
        <v>#REF!</v>
      </c>
      <c r="BB51" s="655" t="e">
        <f>SUM(#REF!)</f>
        <v>#REF!</v>
      </c>
      <c r="BC51" s="655" t="e">
        <f>SUM(#REF!)</f>
        <v>#REF!</v>
      </c>
      <c r="BD51" s="655" t="e">
        <f>SUM(#REF!)</f>
        <v>#REF!</v>
      </c>
      <c r="BE51" s="655" t="e">
        <f>SUM(#REF!)</f>
        <v>#REF!</v>
      </c>
      <c r="BF51" s="655" t="e">
        <f>SUM(#REF!)</f>
        <v>#REF!</v>
      </c>
      <c r="BG51" s="655" t="e">
        <f>SUM(#REF!)</f>
        <v>#REF!</v>
      </c>
      <c r="BH51" s="666">
        <v>402</v>
      </c>
      <c r="BI51" s="656"/>
      <c r="BJ51" s="656"/>
      <c r="BK51" s="667"/>
      <c r="BL51" s="667"/>
      <c r="BM51" s="667"/>
      <c r="BN51" s="591" t="e">
        <f t="shared" si="51"/>
        <v>#DIV/0!</v>
      </c>
      <c r="BO51" s="591" t="e">
        <f t="shared" si="52"/>
        <v>#REF!</v>
      </c>
      <c r="BP51" s="664"/>
      <c r="BQ51" s="667"/>
      <c r="BR51" s="668"/>
      <c r="BS51" s="558"/>
      <c r="BT51" s="558"/>
      <c r="BU51" s="558"/>
      <c r="BV51" s="558"/>
      <c r="BW51" s="505" t="s">
        <v>644</v>
      </c>
      <c r="BX51" s="552" t="s">
        <v>713</v>
      </c>
      <c r="BY51" s="559"/>
      <c r="BZ51" s="539"/>
      <c r="CA51" s="539"/>
      <c r="CB51" s="539"/>
      <c r="CC51" s="539"/>
      <c r="CD51" s="539"/>
      <c r="CE51" s="540"/>
      <c r="CF51" s="540"/>
      <c r="CG51" s="540"/>
      <c r="CH51" s="540"/>
      <c r="CI51" s="540"/>
      <c r="CJ51" s="540"/>
      <c r="CK51" s="540"/>
      <c r="CL51" s="540"/>
      <c r="CM51" s="540"/>
      <c r="CN51" s="540"/>
      <c r="CO51" s="540"/>
    </row>
    <row r="52" spans="1:93" s="533" customFormat="1">
      <c r="A52" s="580" t="s">
        <v>218</v>
      </c>
      <c r="B52" s="589" t="s">
        <v>462</v>
      </c>
      <c r="C52" s="582"/>
      <c r="D52" s="582"/>
      <c r="E52" s="582"/>
      <c r="F52" s="582"/>
      <c r="G52" s="584">
        <f>G53+G60</f>
        <v>4711</v>
      </c>
      <c r="H52" s="584">
        <f t="shared" ref="H52:BH52" si="62">H53+H60</f>
        <v>4711</v>
      </c>
      <c r="I52" s="584">
        <f t="shared" si="62"/>
        <v>4711</v>
      </c>
      <c r="J52" s="584">
        <f t="shared" si="62"/>
        <v>0</v>
      </c>
      <c r="K52" s="584">
        <f t="shared" si="62"/>
        <v>0</v>
      </c>
      <c r="L52" s="584">
        <f t="shared" si="62"/>
        <v>4711</v>
      </c>
      <c r="M52" s="584">
        <f t="shared" si="62"/>
        <v>4711</v>
      </c>
      <c r="N52" s="584">
        <f t="shared" si="62"/>
        <v>0</v>
      </c>
      <c r="O52" s="584">
        <f t="shared" si="62"/>
        <v>287.52700000000004</v>
      </c>
      <c r="P52" s="584">
        <f t="shared" si="62"/>
        <v>0</v>
      </c>
      <c r="Q52" s="584">
        <f t="shared" si="62"/>
        <v>0</v>
      </c>
      <c r="R52" s="584">
        <f t="shared" si="62"/>
        <v>0</v>
      </c>
      <c r="S52" s="584">
        <f t="shared" si="62"/>
        <v>0</v>
      </c>
      <c r="T52" s="584">
        <f t="shared" si="62"/>
        <v>1895</v>
      </c>
      <c r="U52" s="584">
        <f t="shared" si="62"/>
        <v>1895</v>
      </c>
      <c r="V52" s="584">
        <f t="shared" si="62"/>
        <v>0</v>
      </c>
      <c r="W52" s="584">
        <f t="shared" si="62"/>
        <v>0</v>
      </c>
      <c r="X52" s="584">
        <f t="shared" si="62"/>
        <v>0</v>
      </c>
      <c r="Y52" s="584">
        <f t="shared" si="62"/>
        <v>0</v>
      </c>
      <c r="Z52" s="584">
        <f t="shared" si="62"/>
        <v>1895</v>
      </c>
      <c r="AA52" s="584">
        <f t="shared" si="62"/>
        <v>0</v>
      </c>
      <c r="AB52" s="584">
        <f t="shared" si="62"/>
        <v>0</v>
      </c>
      <c r="AC52" s="584">
        <f t="shared" si="62"/>
        <v>0</v>
      </c>
      <c r="AD52" s="584">
        <f t="shared" si="62"/>
        <v>0</v>
      </c>
      <c r="AE52" s="584">
        <f t="shared" si="62"/>
        <v>287.52700000000004</v>
      </c>
      <c r="AF52" s="584">
        <f t="shared" si="62"/>
        <v>287.52700000000004</v>
      </c>
      <c r="AG52" s="584">
        <f t="shared" si="62"/>
        <v>0</v>
      </c>
      <c r="AH52" s="584">
        <f t="shared" si="62"/>
        <v>0</v>
      </c>
      <c r="AI52" s="584">
        <f t="shared" si="62"/>
        <v>0</v>
      </c>
      <c r="AJ52" s="584">
        <f t="shared" si="62"/>
        <v>0</v>
      </c>
      <c r="AK52" s="584">
        <f t="shared" si="62"/>
        <v>0</v>
      </c>
      <c r="AL52" s="584">
        <f t="shared" si="62"/>
        <v>0</v>
      </c>
      <c r="AM52" s="584">
        <f t="shared" si="62"/>
        <v>1895</v>
      </c>
      <c r="AN52" s="584">
        <f t="shared" si="62"/>
        <v>1895</v>
      </c>
      <c r="AO52" s="584">
        <f t="shared" si="62"/>
        <v>0</v>
      </c>
      <c r="AP52" s="584">
        <f t="shared" si="62"/>
        <v>0</v>
      </c>
      <c r="AQ52" s="584">
        <f t="shared" si="62"/>
        <v>1895</v>
      </c>
      <c r="AR52" s="584">
        <f t="shared" si="62"/>
        <v>1895</v>
      </c>
      <c r="AS52" s="584">
        <f t="shared" si="62"/>
        <v>0</v>
      </c>
      <c r="AT52" s="584">
        <f t="shared" si="62"/>
        <v>0</v>
      </c>
      <c r="AU52" s="584">
        <f t="shared" si="62"/>
        <v>2816</v>
      </c>
      <c r="AV52" s="584">
        <f t="shared" si="62"/>
        <v>2816</v>
      </c>
      <c r="AW52" s="584">
        <f t="shared" si="62"/>
        <v>0</v>
      </c>
      <c r="AX52" s="584">
        <f t="shared" si="62"/>
        <v>0</v>
      </c>
      <c r="AY52" s="584">
        <f t="shared" si="62"/>
        <v>0</v>
      </c>
      <c r="AZ52" s="584">
        <f t="shared" si="62"/>
        <v>2816</v>
      </c>
      <c r="BA52" s="584">
        <f t="shared" si="62"/>
        <v>2816</v>
      </c>
      <c r="BB52" s="584" t="e">
        <f t="shared" si="62"/>
        <v>#REF!</v>
      </c>
      <c r="BC52" s="584" t="e">
        <f t="shared" si="62"/>
        <v>#REF!</v>
      </c>
      <c r="BD52" s="584" t="e">
        <f t="shared" si="62"/>
        <v>#REF!</v>
      </c>
      <c r="BE52" s="584" t="e">
        <f t="shared" si="62"/>
        <v>#REF!</v>
      </c>
      <c r="BF52" s="584" t="e">
        <f t="shared" si="62"/>
        <v>#REF!</v>
      </c>
      <c r="BG52" s="584" t="e">
        <f t="shared" si="62"/>
        <v>#REF!</v>
      </c>
      <c r="BH52" s="584">
        <f t="shared" si="62"/>
        <v>3316</v>
      </c>
      <c r="BI52" s="585">
        <f>'[2]PL 3 PB DATP'!H13</f>
        <v>3316</v>
      </c>
      <c r="BJ52" s="585" t="e">
        <f>SUM(#REF!)</f>
        <v>#REF!</v>
      </c>
      <c r="BK52" s="586"/>
      <c r="BL52" s="586"/>
      <c r="BM52" s="586"/>
      <c r="BN52" s="602"/>
      <c r="BO52" s="602"/>
      <c r="BP52" s="587"/>
      <c r="BQ52" s="586"/>
      <c r="BR52" s="588"/>
      <c r="BS52" s="505"/>
      <c r="BT52" s="505"/>
      <c r="BU52" s="505"/>
      <c r="BV52" s="505"/>
      <c r="BW52" s="505" t="s">
        <v>644</v>
      </c>
      <c r="BX52" s="505"/>
      <c r="BY52" s="534">
        <f>BI52-BH52</f>
        <v>0</v>
      </c>
      <c r="BZ52" s="535"/>
      <c r="CA52" s="535"/>
      <c r="CB52" s="535"/>
      <c r="CC52" s="535"/>
      <c r="CD52" s="535"/>
      <c r="CE52" s="532"/>
      <c r="CF52" s="532"/>
      <c r="CG52" s="532"/>
      <c r="CH52" s="532"/>
      <c r="CI52" s="532"/>
      <c r="CJ52" s="532"/>
      <c r="CK52" s="532"/>
      <c r="CL52" s="532"/>
      <c r="CM52" s="532"/>
      <c r="CN52" s="532"/>
      <c r="CO52" s="532"/>
    </row>
    <row r="53" spans="1:93" s="533" customFormat="1">
      <c r="A53" s="669" t="s">
        <v>219</v>
      </c>
      <c r="B53" s="670" t="s">
        <v>72</v>
      </c>
      <c r="C53" s="627"/>
      <c r="D53" s="627"/>
      <c r="E53" s="671"/>
      <c r="F53" s="627"/>
      <c r="G53" s="672">
        <f>SUM(G54:G59)</f>
        <v>4711</v>
      </c>
      <c r="H53" s="672">
        <f t="shared" ref="H53:BH53" si="63">SUM(H54:H59)</f>
        <v>4711</v>
      </c>
      <c r="I53" s="672">
        <f t="shared" si="63"/>
        <v>4711</v>
      </c>
      <c r="J53" s="672">
        <f t="shared" si="63"/>
        <v>0</v>
      </c>
      <c r="K53" s="672">
        <f t="shared" si="63"/>
        <v>0</v>
      </c>
      <c r="L53" s="672">
        <f t="shared" si="63"/>
        <v>4711</v>
      </c>
      <c r="M53" s="672">
        <f t="shared" si="63"/>
        <v>4711</v>
      </c>
      <c r="N53" s="672">
        <f t="shared" si="63"/>
        <v>0</v>
      </c>
      <c r="O53" s="672">
        <f t="shared" si="63"/>
        <v>287.52700000000004</v>
      </c>
      <c r="P53" s="672">
        <f t="shared" si="63"/>
        <v>0</v>
      </c>
      <c r="Q53" s="672">
        <f t="shared" si="63"/>
        <v>0</v>
      </c>
      <c r="R53" s="672">
        <f t="shared" si="63"/>
        <v>0</v>
      </c>
      <c r="S53" s="672">
        <f t="shared" si="63"/>
        <v>0</v>
      </c>
      <c r="T53" s="672">
        <f t="shared" si="63"/>
        <v>1895</v>
      </c>
      <c r="U53" s="672">
        <f t="shared" si="63"/>
        <v>1895</v>
      </c>
      <c r="V53" s="672">
        <f t="shared" si="63"/>
        <v>0</v>
      </c>
      <c r="W53" s="672">
        <f t="shared" si="63"/>
        <v>0</v>
      </c>
      <c r="X53" s="672">
        <f t="shared" si="63"/>
        <v>0</v>
      </c>
      <c r="Y53" s="672">
        <f t="shared" si="63"/>
        <v>0</v>
      </c>
      <c r="Z53" s="672">
        <f t="shared" si="63"/>
        <v>1895</v>
      </c>
      <c r="AA53" s="672">
        <f t="shared" si="63"/>
        <v>0</v>
      </c>
      <c r="AB53" s="672">
        <f t="shared" si="63"/>
        <v>0</v>
      </c>
      <c r="AC53" s="672">
        <f t="shared" si="63"/>
        <v>0</v>
      </c>
      <c r="AD53" s="672">
        <f t="shared" si="63"/>
        <v>0</v>
      </c>
      <c r="AE53" s="672">
        <f t="shared" si="63"/>
        <v>287.52700000000004</v>
      </c>
      <c r="AF53" s="672">
        <f t="shared" si="63"/>
        <v>287.52700000000004</v>
      </c>
      <c r="AG53" s="672">
        <f t="shared" si="63"/>
        <v>0</v>
      </c>
      <c r="AH53" s="672">
        <f t="shared" si="63"/>
        <v>0</v>
      </c>
      <c r="AI53" s="672">
        <f t="shared" si="63"/>
        <v>0</v>
      </c>
      <c r="AJ53" s="672">
        <f t="shared" si="63"/>
        <v>0</v>
      </c>
      <c r="AK53" s="672">
        <f t="shared" si="63"/>
        <v>0</v>
      </c>
      <c r="AL53" s="672">
        <f t="shared" si="63"/>
        <v>0</v>
      </c>
      <c r="AM53" s="672">
        <f t="shared" si="63"/>
        <v>1895</v>
      </c>
      <c r="AN53" s="672">
        <f t="shared" si="63"/>
        <v>1895</v>
      </c>
      <c r="AO53" s="672">
        <f t="shared" si="63"/>
        <v>0</v>
      </c>
      <c r="AP53" s="672">
        <f t="shared" si="63"/>
        <v>0</v>
      </c>
      <c r="AQ53" s="672">
        <f t="shared" si="63"/>
        <v>1895</v>
      </c>
      <c r="AR53" s="672">
        <f t="shared" si="63"/>
        <v>1895</v>
      </c>
      <c r="AS53" s="672">
        <f t="shared" si="63"/>
        <v>0</v>
      </c>
      <c r="AT53" s="672">
        <f t="shared" si="63"/>
        <v>0</v>
      </c>
      <c r="AU53" s="672">
        <f t="shared" si="63"/>
        <v>2816</v>
      </c>
      <c r="AV53" s="672">
        <f t="shared" si="63"/>
        <v>2816</v>
      </c>
      <c r="AW53" s="672">
        <f t="shared" si="63"/>
        <v>0</v>
      </c>
      <c r="AX53" s="672">
        <f t="shared" si="63"/>
        <v>0</v>
      </c>
      <c r="AY53" s="672">
        <f t="shared" si="63"/>
        <v>0</v>
      </c>
      <c r="AZ53" s="672">
        <f t="shared" si="63"/>
        <v>2816</v>
      </c>
      <c r="BA53" s="672">
        <f t="shared" si="63"/>
        <v>2816</v>
      </c>
      <c r="BB53" s="672">
        <f t="shared" si="63"/>
        <v>0</v>
      </c>
      <c r="BC53" s="672">
        <f t="shared" si="63"/>
        <v>0</v>
      </c>
      <c r="BD53" s="672">
        <f t="shared" si="63"/>
        <v>0</v>
      </c>
      <c r="BE53" s="672">
        <f t="shared" si="63"/>
        <v>0</v>
      </c>
      <c r="BF53" s="672">
        <f t="shared" si="63"/>
        <v>0</v>
      </c>
      <c r="BG53" s="672">
        <f t="shared" si="63"/>
        <v>0</v>
      </c>
      <c r="BH53" s="672">
        <f t="shared" si="63"/>
        <v>2816</v>
      </c>
      <c r="BI53" s="585"/>
      <c r="BJ53" s="585"/>
      <c r="BK53" s="590"/>
      <c r="BL53" s="590"/>
      <c r="BM53" s="590"/>
      <c r="BN53" s="591">
        <f t="shared" ref="BN53:BN59" si="64">(BH53+AR53)/I53*100</f>
        <v>100</v>
      </c>
      <c r="BO53" s="591">
        <f t="shared" ref="BO53:BO59" si="65">BH53/AV53*100</f>
        <v>100</v>
      </c>
      <c r="BP53" s="587"/>
      <c r="BQ53" s="590"/>
      <c r="BR53" s="592"/>
      <c r="BS53" s="504"/>
      <c r="BT53" s="504"/>
      <c r="BU53" s="504"/>
      <c r="BV53" s="504"/>
      <c r="BW53" s="505" t="s">
        <v>644</v>
      </c>
      <c r="BX53" s="504"/>
      <c r="BY53" s="534"/>
      <c r="BZ53" s="535"/>
      <c r="CA53" s="535"/>
      <c r="CB53" s="535"/>
      <c r="CC53" s="535"/>
      <c r="CD53" s="535"/>
      <c r="CE53" s="532"/>
      <c r="CF53" s="532"/>
      <c r="CG53" s="532"/>
      <c r="CH53" s="532"/>
      <c r="CI53" s="532"/>
      <c r="CJ53" s="532"/>
      <c r="CK53" s="532"/>
      <c r="CL53" s="532"/>
      <c r="CM53" s="532"/>
      <c r="CN53" s="532"/>
      <c r="CO53" s="532"/>
    </row>
    <row r="54" spans="1:93" s="563" customFormat="1" ht="25.5">
      <c r="A54" s="673">
        <v>1</v>
      </c>
      <c r="B54" s="674" t="s">
        <v>730</v>
      </c>
      <c r="C54" s="620" t="s">
        <v>731</v>
      </c>
      <c r="D54" s="620" t="s">
        <v>732</v>
      </c>
      <c r="E54" s="622" t="s">
        <v>669</v>
      </c>
      <c r="F54" s="675" t="s">
        <v>733</v>
      </c>
      <c r="G54" s="676">
        <v>896</v>
      </c>
      <c r="H54" s="676">
        <f t="shared" si="3"/>
        <v>896</v>
      </c>
      <c r="I54" s="676">
        <f t="shared" ref="I54:I59" si="66">+G54</f>
        <v>896</v>
      </c>
      <c r="J54" s="677"/>
      <c r="K54" s="676"/>
      <c r="L54" s="597">
        <v>896</v>
      </c>
      <c r="M54" s="597">
        <v>896</v>
      </c>
      <c r="N54" s="678"/>
      <c r="O54" s="678"/>
      <c r="P54" s="678"/>
      <c r="Q54" s="678"/>
      <c r="R54" s="678"/>
      <c r="S54" s="678"/>
      <c r="T54" s="679">
        <f t="shared" ref="T54:T89" si="67">SUM(U54:W54)</f>
        <v>306</v>
      </c>
      <c r="U54" s="679">
        <v>306</v>
      </c>
      <c r="V54" s="678"/>
      <c r="W54" s="678"/>
      <c r="X54" s="678"/>
      <c r="Y54" s="678"/>
      <c r="Z54" s="678">
        <f t="shared" si="10"/>
        <v>306</v>
      </c>
      <c r="AA54" s="678">
        <f t="shared" ref="AA54:AA89" si="68">SUM(AB54:AD54)</f>
        <v>0</v>
      </c>
      <c r="AB54" s="678"/>
      <c r="AC54" s="678"/>
      <c r="AD54" s="678"/>
      <c r="AE54" s="678">
        <f t="shared" ref="AE54:AE89" si="69">SUM(AF54:AH54)</f>
        <v>0</v>
      </c>
      <c r="AF54" s="678"/>
      <c r="AG54" s="678"/>
      <c r="AH54" s="678"/>
      <c r="AI54" s="678">
        <f t="shared" ref="AI54:AI89" si="70">SUM(AJ54:AL54)</f>
        <v>0</v>
      </c>
      <c r="AJ54" s="678"/>
      <c r="AK54" s="678"/>
      <c r="AL54" s="678"/>
      <c r="AM54" s="678">
        <f t="shared" ref="AM54:AM89" si="71">SUM(AN54:AP54)</f>
        <v>306</v>
      </c>
      <c r="AN54" s="679">
        <v>306</v>
      </c>
      <c r="AO54" s="678"/>
      <c r="AP54" s="678"/>
      <c r="AQ54" s="600">
        <f t="shared" ref="AQ54:AQ89" si="72">SUM(AR54:AT54)</f>
        <v>306</v>
      </c>
      <c r="AR54" s="676">
        <v>306</v>
      </c>
      <c r="AS54" s="677"/>
      <c r="AT54" s="677"/>
      <c r="AU54" s="676">
        <f t="shared" ref="AU54:AU89" si="73">SUM(AV54:AX54)</f>
        <v>590</v>
      </c>
      <c r="AV54" s="676">
        <f>+M54-AQ54</f>
        <v>590</v>
      </c>
      <c r="AW54" s="677"/>
      <c r="AX54" s="677"/>
      <c r="AY54" s="677"/>
      <c r="AZ54" s="680">
        <f t="shared" ref="AZ54:AZ89" si="74">SUM(BA54:BC54)</f>
        <v>590</v>
      </c>
      <c r="BA54" s="680">
        <v>590</v>
      </c>
      <c r="BB54" s="677"/>
      <c r="BC54" s="677"/>
      <c r="BD54" s="677"/>
      <c r="BE54" s="677"/>
      <c r="BF54" s="677"/>
      <c r="BG54" s="677"/>
      <c r="BH54" s="601">
        <v>590</v>
      </c>
      <c r="BI54" s="678"/>
      <c r="BJ54" s="678">
        <f t="shared" ref="BJ54:BJ59" si="75">AQ54-T54</f>
        <v>0</v>
      </c>
      <c r="BK54" s="586">
        <v>2023</v>
      </c>
      <c r="BL54" s="586" t="s">
        <v>641</v>
      </c>
      <c r="BM54" s="586" t="s">
        <v>642</v>
      </c>
      <c r="BN54" s="602">
        <f t="shared" si="64"/>
        <v>100</v>
      </c>
      <c r="BO54" s="602">
        <f t="shared" si="65"/>
        <v>100</v>
      </c>
      <c r="BP54" s="587" t="s">
        <v>734</v>
      </c>
      <c r="BQ54" s="586"/>
      <c r="BR54" s="681"/>
      <c r="BS54" s="560"/>
      <c r="BT54" s="560"/>
      <c r="BU54" s="560"/>
      <c r="BV54" s="560"/>
      <c r="BW54" s="505" t="s">
        <v>644</v>
      </c>
      <c r="BX54" s="505" t="s">
        <v>735</v>
      </c>
      <c r="BY54" s="534"/>
      <c r="BZ54" s="561"/>
      <c r="CA54" s="561"/>
      <c r="CB54" s="561"/>
      <c r="CC54" s="561"/>
      <c r="CD54" s="561"/>
      <c r="CE54" s="562"/>
      <c r="CF54" s="562"/>
      <c r="CG54" s="562"/>
      <c r="CH54" s="562"/>
      <c r="CI54" s="562"/>
      <c r="CJ54" s="562"/>
      <c r="CK54" s="562"/>
      <c r="CL54" s="562"/>
      <c r="CM54" s="562"/>
      <c r="CN54" s="562"/>
      <c r="CO54" s="562"/>
    </row>
    <row r="55" spans="1:93" s="544" customFormat="1" ht="38.25">
      <c r="A55" s="673">
        <v>2</v>
      </c>
      <c r="B55" s="674" t="s">
        <v>736</v>
      </c>
      <c r="C55" s="620" t="s">
        <v>737</v>
      </c>
      <c r="D55" s="620" t="s">
        <v>738</v>
      </c>
      <c r="E55" s="622" t="s">
        <v>669</v>
      </c>
      <c r="F55" s="675" t="s">
        <v>739</v>
      </c>
      <c r="G55" s="676">
        <v>686</v>
      </c>
      <c r="H55" s="676">
        <f t="shared" si="3"/>
        <v>686</v>
      </c>
      <c r="I55" s="676">
        <f t="shared" si="66"/>
        <v>686</v>
      </c>
      <c r="J55" s="677"/>
      <c r="K55" s="676"/>
      <c r="L55" s="597">
        <v>686</v>
      </c>
      <c r="M55" s="597">
        <v>686</v>
      </c>
      <c r="N55" s="678"/>
      <c r="O55" s="678"/>
      <c r="P55" s="678"/>
      <c r="Q55" s="678"/>
      <c r="R55" s="678"/>
      <c r="S55" s="678"/>
      <c r="T55" s="679">
        <f t="shared" si="67"/>
        <v>266</v>
      </c>
      <c r="U55" s="679">
        <v>266</v>
      </c>
      <c r="V55" s="678"/>
      <c r="W55" s="678"/>
      <c r="X55" s="678"/>
      <c r="Y55" s="678"/>
      <c r="Z55" s="678">
        <f t="shared" si="10"/>
        <v>266</v>
      </c>
      <c r="AA55" s="678">
        <f t="shared" si="68"/>
        <v>0</v>
      </c>
      <c r="AB55" s="678"/>
      <c r="AC55" s="678"/>
      <c r="AD55" s="678"/>
      <c r="AE55" s="678">
        <f t="shared" si="69"/>
        <v>0</v>
      </c>
      <c r="AF55" s="678"/>
      <c r="AG55" s="678"/>
      <c r="AH55" s="598"/>
      <c r="AI55" s="678">
        <f t="shared" si="70"/>
        <v>0</v>
      </c>
      <c r="AJ55" s="678"/>
      <c r="AK55" s="678"/>
      <c r="AL55" s="678"/>
      <c r="AM55" s="678">
        <f t="shared" si="71"/>
        <v>266</v>
      </c>
      <c r="AN55" s="679">
        <v>266</v>
      </c>
      <c r="AO55" s="678"/>
      <c r="AP55" s="678"/>
      <c r="AQ55" s="600">
        <f t="shared" si="72"/>
        <v>266</v>
      </c>
      <c r="AR55" s="676">
        <v>266</v>
      </c>
      <c r="AS55" s="677"/>
      <c r="AT55" s="677"/>
      <c r="AU55" s="676">
        <f t="shared" si="73"/>
        <v>420</v>
      </c>
      <c r="AV55" s="676">
        <f t="shared" ref="AV55:AV59" si="76">+M55-AQ55</f>
        <v>420</v>
      </c>
      <c r="AW55" s="677"/>
      <c r="AX55" s="677"/>
      <c r="AY55" s="677"/>
      <c r="AZ55" s="680">
        <f t="shared" si="74"/>
        <v>420</v>
      </c>
      <c r="BA55" s="680">
        <v>420</v>
      </c>
      <c r="BB55" s="677"/>
      <c r="BC55" s="677"/>
      <c r="BD55" s="677"/>
      <c r="BE55" s="677"/>
      <c r="BF55" s="677"/>
      <c r="BG55" s="677"/>
      <c r="BH55" s="601">
        <v>420</v>
      </c>
      <c r="BI55" s="678"/>
      <c r="BJ55" s="678">
        <f t="shared" si="75"/>
        <v>0</v>
      </c>
      <c r="BK55" s="586">
        <v>2023</v>
      </c>
      <c r="BL55" s="586" t="s">
        <v>641</v>
      </c>
      <c r="BM55" s="586" t="s">
        <v>642</v>
      </c>
      <c r="BN55" s="602">
        <f t="shared" si="64"/>
        <v>100</v>
      </c>
      <c r="BO55" s="602">
        <f t="shared" si="65"/>
        <v>100</v>
      </c>
      <c r="BP55" s="587" t="s">
        <v>740</v>
      </c>
      <c r="BQ55" s="586"/>
      <c r="BR55" s="588"/>
      <c r="BS55" s="505"/>
      <c r="BT55" s="505"/>
      <c r="BU55" s="505"/>
      <c r="BV55" s="505"/>
      <c r="BW55" s="505" t="s">
        <v>644</v>
      </c>
      <c r="BX55" s="505" t="s">
        <v>735</v>
      </c>
      <c r="BY55" s="536"/>
      <c r="BZ55" s="542"/>
      <c r="CA55" s="542"/>
      <c r="CB55" s="542"/>
      <c r="CC55" s="542"/>
      <c r="CD55" s="542"/>
      <c r="CE55" s="543"/>
      <c r="CF55" s="543"/>
      <c r="CG55" s="543"/>
      <c r="CH55" s="543"/>
      <c r="CI55" s="543"/>
      <c r="CJ55" s="543"/>
      <c r="CK55" s="543"/>
      <c r="CL55" s="543"/>
      <c r="CM55" s="543"/>
      <c r="CN55" s="543"/>
      <c r="CO55" s="543"/>
    </row>
    <row r="56" spans="1:93" s="544" customFormat="1" ht="51">
      <c r="A56" s="673">
        <v>3</v>
      </c>
      <c r="B56" s="674" t="s">
        <v>741</v>
      </c>
      <c r="C56" s="620" t="s">
        <v>737</v>
      </c>
      <c r="D56" s="620" t="s">
        <v>742</v>
      </c>
      <c r="E56" s="622" t="s">
        <v>669</v>
      </c>
      <c r="F56" s="675" t="s">
        <v>743</v>
      </c>
      <c r="G56" s="676">
        <v>855</v>
      </c>
      <c r="H56" s="676">
        <f t="shared" si="3"/>
        <v>855</v>
      </c>
      <c r="I56" s="676">
        <f t="shared" si="66"/>
        <v>855</v>
      </c>
      <c r="J56" s="677"/>
      <c r="K56" s="676"/>
      <c r="L56" s="597">
        <v>855</v>
      </c>
      <c r="M56" s="597">
        <v>855</v>
      </c>
      <c r="N56" s="678"/>
      <c r="O56" s="678"/>
      <c r="P56" s="678"/>
      <c r="Q56" s="678"/>
      <c r="R56" s="678"/>
      <c r="S56" s="678"/>
      <c r="T56" s="679">
        <f t="shared" si="67"/>
        <v>321</v>
      </c>
      <c r="U56" s="679">
        <v>321</v>
      </c>
      <c r="V56" s="678"/>
      <c r="W56" s="678"/>
      <c r="X56" s="678"/>
      <c r="Y56" s="678"/>
      <c r="Z56" s="678">
        <f t="shared" si="10"/>
        <v>321</v>
      </c>
      <c r="AA56" s="678">
        <f t="shared" si="68"/>
        <v>0</v>
      </c>
      <c r="AB56" s="678"/>
      <c r="AC56" s="678"/>
      <c r="AD56" s="678"/>
      <c r="AE56" s="678">
        <f t="shared" si="69"/>
        <v>0</v>
      </c>
      <c r="AF56" s="678"/>
      <c r="AG56" s="678"/>
      <c r="AH56" s="598"/>
      <c r="AI56" s="678">
        <f t="shared" si="70"/>
        <v>0</v>
      </c>
      <c r="AJ56" s="678"/>
      <c r="AK56" s="678"/>
      <c r="AL56" s="678"/>
      <c r="AM56" s="678">
        <f t="shared" si="71"/>
        <v>321</v>
      </c>
      <c r="AN56" s="679">
        <v>321</v>
      </c>
      <c r="AO56" s="678"/>
      <c r="AP56" s="678"/>
      <c r="AQ56" s="600">
        <f t="shared" si="72"/>
        <v>321</v>
      </c>
      <c r="AR56" s="676">
        <v>321</v>
      </c>
      <c r="AS56" s="677"/>
      <c r="AT56" s="677"/>
      <c r="AU56" s="676">
        <f t="shared" si="73"/>
        <v>534</v>
      </c>
      <c r="AV56" s="676">
        <f t="shared" si="76"/>
        <v>534</v>
      </c>
      <c r="AW56" s="677"/>
      <c r="AX56" s="677"/>
      <c r="AY56" s="677"/>
      <c r="AZ56" s="680">
        <f t="shared" si="74"/>
        <v>534</v>
      </c>
      <c r="BA56" s="680">
        <v>534</v>
      </c>
      <c r="BB56" s="677"/>
      <c r="BC56" s="677"/>
      <c r="BD56" s="677"/>
      <c r="BE56" s="677"/>
      <c r="BF56" s="677"/>
      <c r="BG56" s="677"/>
      <c r="BH56" s="601">
        <v>534</v>
      </c>
      <c r="BI56" s="678"/>
      <c r="BJ56" s="678">
        <f t="shared" si="75"/>
        <v>0</v>
      </c>
      <c r="BK56" s="586">
        <v>2023</v>
      </c>
      <c r="BL56" s="586" t="s">
        <v>641</v>
      </c>
      <c r="BM56" s="586" t="s">
        <v>642</v>
      </c>
      <c r="BN56" s="602">
        <f t="shared" si="64"/>
        <v>100</v>
      </c>
      <c r="BO56" s="602">
        <f t="shared" si="65"/>
        <v>100</v>
      </c>
      <c r="BP56" s="587" t="s">
        <v>740</v>
      </c>
      <c r="BQ56" s="586"/>
      <c r="BR56" s="588"/>
      <c r="BS56" s="505"/>
      <c r="BT56" s="505"/>
      <c r="BU56" s="505"/>
      <c r="BV56" s="505"/>
      <c r="BW56" s="505" t="s">
        <v>644</v>
      </c>
      <c r="BX56" s="505" t="s">
        <v>735</v>
      </c>
      <c r="BY56" s="536"/>
      <c r="BZ56" s="542"/>
      <c r="CA56" s="542"/>
      <c r="CB56" s="542"/>
      <c r="CC56" s="542"/>
      <c r="CD56" s="542"/>
      <c r="CE56" s="543"/>
      <c r="CF56" s="543"/>
      <c r="CG56" s="543"/>
      <c r="CH56" s="543"/>
      <c r="CI56" s="543"/>
      <c r="CJ56" s="543"/>
      <c r="CK56" s="543"/>
      <c r="CL56" s="543"/>
      <c r="CM56" s="543"/>
      <c r="CN56" s="543"/>
      <c r="CO56" s="543"/>
    </row>
    <row r="57" spans="1:93" s="544" customFormat="1" ht="51">
      <c r="A57" s="673">
        <v>4</v>
      </c>
      <c r="B57" s="674" t="s">
        <v>744</v>
      </c>
      <c r="C57" s="620" t="s">
        <v>745</v>
      </c>
      <c r="D57" s="620" t="s">
        <v>746</v>
      </c>
      <c r="E57" s="622" t="s">
        <v>669</v>
      </c>
      <c r="F57" s="675" t="s">
        <v>747</v>
      </c>
      <c r="G57" s="676">
        <v>1176</v>
      </c>
      <c r="H57" s="676">
        <f t="shared" si="3"/>
        <v>1176</v>
      </c>
      <c r="I57" s="676">
        <f t="shared" si="66"/>
        <v>1176</v>
      </c>
      <c r="J57" s="677"/>
      <c r="K57" s="676"/>
      <c r="L57" s="597">
        <v>1176</v>
      </c>
      <c r="M57" s="597">
        <v>1176</v>
      </c>
      <c r="N57" s="678"/>
      <c r="O57" s="678"/>
      <c r="P57" s="678"/>
      <c r="Q57" s="678"/>
      <c r="R57" s="678"/>
      <c r="S57" s="678"/>
      <c r="T57" s="679">
        <f t="shared" si="67"/>
        <v>475</v>
      </c>
      <c r="U57" s="679">
        <v>475</v>
      </c>
      <c r="V57" s="678"/>
      <c r="W57" s="678"/>
      <c r="X57" s="678"/>
      <c r="Y57" s="678"/>
      <c r="Z57" s="678">
        <f t="shared" si="10"/>
        <v>475</v>
      </c>
      <c r="AA57" s="678">
        <f t="shared" si="68"/>
        <v>0</v>
      </c>
      <c r="AB57" s="678"/>
      <c r="AC57" s="678"/>
      <c r="AD57" s="678"/>
      <c r="AE57" s="678">
        <f t="shared" si="69"/>
        <v>0</v>
      </c>
      <c r="AF57" s="678"/>
      <c r="AG57" s="678"/>
      <c r="AH57" s="598"/>
      <c r="AI57" s="678">
        <f t="shared" si="70"/>
        <v>0</v>
      </c>
      <c r="AJ57" s="678"/>
      <c r="AK57" s="678"/>
      <c r="AL57" s="678"/>
      <c r="AM57" s="678">
        <f t="shared" si="71"/>
        <v>475</v>
      </c>
      <c r="AN57" s="679">
        <v>475</v>
      </c>
      <c r="AO57" s="678"/>
      <c r="AP57" s="678"/>
      <c r="AQ57" s="600">
        <f t="shared" si="72"/>
        <v>475</v>
      </c>
      <c r="AR57" s="676">
        <v>475</v>
      </c>
      <c r="AS57" s="677"/>
      <c r="AT57" s="677"/>
      <c r="AU57" s="676">
        <f t="shared" si="73"/>
        <v>701</v>
      </c>
      <c r="AV57" s="676">
        <f t="shared" si="76"/>
        <v>701</v>
      </c>
      <c r="AW57" s="677"/>
      <c r="AX57" s="677"/>
      <c r="AY57" s="677"/>
      <c r="AZ57" s="680">
        <f t="shared" si="74"/>
        <v>701</v>
      </c>
      <c r="BA57" s="680">
        <v>701</v>
      </c>
      <c r="BB57" s="677"/>
      <c r="BC57" s="677"/>
      <c r="BD57" s="677"/>
      <c r="BE57" s="677"/>
      <c r="BF57" s="677"/>
      <c r="BG57" s="677"/>
      <c r="BH57" s="601">
        <v>701</v>
      </c>
      <c r="BI57" s="678"/>
      <c r="BJ57" s="678">
        <f t="shared" si="75"/>
        <v>0</v>
      </c>
      <c r="BK57" s="586">
        <v>2023</v>
      </c>
      <c r="BL57" s="586" t="s">
        <v>641</v>
      </c>
      <c r="BM57" s="586" t="s">
        <v>642</v>
      </c>
      <c r="BN57" s="602">
        <f t="shared" si="64"/>
        <v>100</v>
      </c>
      <c r="BO57" s="602">
        <f t="shared" si="65"/>
        <v>100</v>
      </c>
      <c r="BP57" s="587" t="s">
        <v>748</v>
      </c>
      <c r="BQ57" s="586"/>
      <c r="BR57" s="588"/>
      <c r="BS57" s="505"/>
      <c r="BT57" s="505"/>
      <c r="BU57" s="505"/>
      <c r="BV57" s="505"/>
      <c r="BW57" s="505" t="s">
        <v>644</v>
      </c>
      <c r="BX57" s="505" t="s">
        <v>735</v>
      </c>
      <c r="BY57" s="536"/>
      <c r="BZ57" s="542"/>
      <c r="CA57" s="542"/>
      <c r="CB57" s="542"/>
      <c r="CC57" s="542"/>
      <c r="CD57" s="542"/>
      <c r="CE57" s="543"/>
      <c r="CF57" s="543"/>
      <c r="CG57" s="543"/>
      <c r="CH57" s="543"/>
      <c r="CI57" s="543"/>
      <c r="CJ57" s="543"/>
      <c r="CK57" s="543"/>
      <c r="CL57" s="543"/>
      <c r="CM57" s="543"/>
      <c r="CN57" s="543"/>
      <c r="CO57" s="543"/>
    </row>
    <row r="58" spans="1:93" s="563" customFormat="1" ht="25.5">
      <c r="A58" s="673">
        <v>5</v>
      </c>
      <c r="B58" s="674" t="s">
        <v>749</v>
      </c>
      <c r="C58" s="620" t="s">
        <v>750</v>
      </c>
      <c r="D58" s="620" t="s">
        <v>751</v>
      </c>
      <c r="E58" s="622" t="s">
        <v>669</v>
      </c>
      <c r="F58" s="675" t="s">
        <v>752</v>
      </c>
      <c r="G58" s="676">
        <v>542</v>
      </c>
      <c r="H58" s="676">
        <f t="shared" si="3"/>
        <v>542</v>
      </c>
      <c r="I58" s="676">
        <f t="shared" si="66"/>
        <v>542</v>
      </c>
      <c r="J58" s="677"/>
      <c r="K58" s="676"/>
      <c r="L58" s="597">
        <v>542</v>
      </c>
      <c r="M58" s="597">
        <v>542</v>
      </c>
      <c r="N58" s="678"/>
      <c r="O58" s="682">
        <v>141.86500000000001</v>
      </c>
      <c r="P58" s="678"/>
      <c r="Q58" s="678"/>
      <c r="R58" s="678"/>
      <c r="S58" s="678"/>
      <c r="T58" s="679">
        <f t="shared" si="67"/>
        <v>260</v>
      </c>
      <c r="U58" s="679">
        <v>260</v>
      </c>
      <c r="V58" s="678"/>
      <c r="W58" s="678"/>
      <c r="X58" s="678"/>
      <c r="Y58" s="678"/>
      <c r="Z58" s="678">
        <f t="shared" si="10"/>
        <v>260</v>
      </c>
      <c r="AA58" s="678">
        <f t="shared" si="68"/>
        <v>0</v>
      </c>
      <c r="AB58" s="678"/>
      <c r="AC58" s="678"/>
      <c r="AD58" s="678"/>
      <c r="AE58" s="682">
        <f t="shared" si="69"/>
        <v>141.86500000000001</v>
      </c>
      <c r="AF58" s="682">
        <v>141.86500000000001</v>
      </c>
      <c r="AG58" s="678"/>
      <c r="AH58" s="678"/>
      <c r="AI58" s="682">
        <f t="shared" si="70"/>
        <v>0</v>
      </c>
      <c r="AJ58" s="678"/>
      <c r="AK58" s="678"/>
      <c r="AL58" s="678"/>
      <c r="AM58" s="682">
        <f t="shared" si="71"/>
        <v>260</v>
      </c>
      <c r="AN58" s="679">
        <v>260</v>
      </c>
      <c r="AO58" s="678"/>
      <c r="AP58" s="678"/>
      <c r="AQ58" s="683">
        <f t="shared" si="72"/>
        <v>260</v>
      </c>
      <c r="AR58" s="676">
        <v>260</v>
      </c>
      <c r="AS58" s="677"/>
      <c r="AT58" s="677"/>
      <c r="AU58" s="676">
        <f t="shared" si="73"/>
        <v>282</v>
      </c>
      <c r="AV58" s="676">
        <f t="shared" si="76"/>
        <v>282</v>
      </c>
      <c r="AW58" s="677"/>
      <c r="AX58" s="677"/>
      <c r="AY58" s="677"/>
      <c r="AZ58" s="680">
        <f t="shared" si="74"/>
        <v>282</v>
      </c>
      <c r="BA58" s="680">
        <v>282</v>
      </c>
      <c r="BB58" s="677"/>
      <c r="BC58" s="677"/>
      <c r="BD58" s="677"/>
      <c r="BE58" s="677"/>
      <c r="BF58" s="677"/>
      <c r="BG58" s="677"/>
      <c r="BH58" s="601">
        <v>282</v>
      </c>
      <c r="BI58" s="678"/>
      <c r="BJ58" s="678">
        <f t="shared" si="75"/>
        <v>0</v>
      </c>
      <c r="BK58" s="586">
        <v>2023</v>
      </c>
      <c r="BL58" s="586" t="s">
        <v>641</v>
      </c>
      <c r="BM58" s="586" t="s">
        <v>642</v>
      </c>
      <c r="BN58" s="602">
        <f t="shared" si="64"/>
        <v>100</v>
      </c>
      <c r="BO58" s="602">
        <f t="shared" si="65"/>
        <v>100</v>
      </c>
      <c r="BP58" s="587" t="s">
        <v>753</v>
      </c>
      <c r="BQ58" s="586"/>
      <c r="BR58" s="681"/>
      <c r="BS58" s="560"/>
      <c r="BT58" s="560"/>
      <c r="BU58" s="560"/>
      <c r="BV58" s="560"/>
      <c r="BW58" s="505" t="s">
        <v>644</v>
      </c>
      <c r="BX58" s="505" t="s">
        <v>735</v>
      </c>
      <c r="BY58" s="534"/>
      <c r="BZ58" s="561"/>
      <c r="CA58" s="561"/>
      <c r="CB58" s="561"/>
      <c r="CC58" s="561"/>
      <c r="CD58" s="561"/>
      <c r="CE58" s="562"/>
      <c r="CF58" s="562"/>
      <c r="CG58" s="562"/>
      <c r="CH58" s="562"/>
      <c r="CI58" s="562"/>
      <c r="CJ58" s="562"/>
      <c r="CK58" s="562"/>
      <c r="CL58" s="562"/>
      <c r="CM58" s="562"/>
      <c r="CN58" s="562"/>
      <c r="CO58" s="562"/>
    </row>
    <row r="59" spans="1:93" s="544" customFormat="1" ht="25.5">
      <c r="A59" s="673">
        <v>6</v>
      </c>
      <c r="B59" s="674" t="s">
        <v>754</v>
      </c>
      <c r="C59" s="620" t="s">
        <v>750</v>
      </c>
      <c r="D59" s="620" t="s">
        <v>751</v>
      </c>
      <c r="E59" s="622" t="s">
        <v>669</v>
      </c>
      <c r="F59" s="675" t="s">
        <v>755</v>
      </c>
      <c r="G59" s="676">
        <v>556</v>
      </c>
      <c r="H59" s="676">
        <f t="shared" si="3"/>
        <v>556</v>
      </c>
      <c r="I59" s="676">
        <f t="shared" si="66"/>
        <v>556</v>
      </c>
      <c r="J59" s="600"/>
      <c r="K59" s="676"/>
      <c r="L59" s="597">
        <v>556</v>
      </c>
      <c r="M59" s="597">
        <v>556</v>
      </c>
      <c r="N59" s="598"/>
      <c r="O59" s="682">
        <v>145.66200000000001</v>
      </c>
      <c r="P59" s="598"/>
      <c r="Q59" s="598"/>
      <c r="R59" s="598"/>
      <c r="S59" s="598"/>
      <c r="T59" s="679">
        <f t="shared" si="67"/>
        <v>267</v>
      </c>
      <c r="U59" s="679">
        <v>267</v>
      </c>
      <c r="V59" s="598"/>
      <c r="W59" s="598"/>
      <c r="X59" s="598"/>
      <c r="Y59" s="598"/>
      <c r="Z59" s="598">
        <f t="shared" si="10"/>
        <v>267</v>
      </c>
      <c r="AA59" s="598">
        <f t="shared" si="68"/>
        <v>0</v>
      </c>
      <c r="AB59" s="598"/>
      <c r="AC59" s="598"/>
      <c r="AD59" s="598"/>
      <c r="AE59" s="682">
        <f t="shared" si="69"/>
        <v>145.66200000000001</v>
      </c>
      <c r="AF59" s="682">
        <v>145.66200000000001</v>
      </c>
      <c r="AG59" s="598"/>
      <c r="AH59" s="598"/>
      <c r="AI59" s="682">
        <f t="shared" si="70"/>
        <v>0</v>
      </c>
      <c r="AJ59" s="598"/>
      <c r="AK59" s="598"/>
      <c r="AL59" s="598"/>
      <c r="AM59" s="682">
        <f t="shared" si="71"/>
        <v>267</v>
      </c>
      <c r="AN59" s="679">
        <v>267</v>
      </c>
      <c r="AO59" s="598"/>
      <c r="AP59" s="598"/>
      <c r="AQ59" s="683">
        <f t="shared" si="72"/>
        <v>267</v>
      </c>
      <c r="AR59" s="676">
        <v>267</v>
      </c>
      <c r="AS59" s="600"/>
      <c r="AT59" s="600"/>
      <c r="AU59" s="676">
        <f t="shared" si="73"/>
        <v>289</v>
      </c>
      <c r="AV59" s="676">
        <f t="shared" si="76"/>
        <v>289</v>
      </c>
      <c r="AW59" s="600"/>
      <c r="AX59" s="600"/>
      <c r="AY59" s="600"/>
      <c r="AZ59" s="680">
        <f t="shared" si="74"/>
        <v>289</v>
      </c>
      <c r="BA59" s="680">
        <v>289</v>
      </c>
      <c r="BB59" s="600"/>
      <c r="BC59" s="600"/>
      <c r="BD59" s="600"/>
      <c r="BE59" s="600"/>
      <c r="BF59" s="600"/>
      <c r="BG59" s="600"/>
      <c r="BH59" s="601">
        <v>289</v>
      </c>
      <c r="BI59" s="598"/>
      <c r="BJ59" s="598">
        <f t="shared" si="75"/>
        <v>0</v>
      </c>
      <c r="BK59" s="586">
        <v>2023</v>
      </c>
      <c r="BL59" s="586" t="s">
        <v>641</v>
      </c>
      <c r="BM59" s="586" t="s">
        <v>642</v>
      </c>
      <c r="BN59" s="602">
        <f t="shared" si="64"/>
        <v>100</v>
      </c>
      <c r="BO59" s="602">
        <f t="shared" si="65"/>
        <v>100</v>
      </c>
      <c r="BP59" s="587" t="s">
        <v>753</v>
      </c>
      <c r="BQ59" s="586"/>
      <c r="BR59" s="588"/>
      <c r="BS59" s="505"/>
      <c r="BT59" s="505"/>
      <c r="BU59" s="505"/>
      <c r="BV59" s="505"/>
      <c r="BW59" s="505" t="s">
        <v>644</v>
      </c>
      <c r="BX59" s="505" t="s">
        <v>735</v>
      </c>
      <c r="BY59" s="536"/>
      <c r="BZ59" s="542"/>
      <c r="CA59" s="542"/>
      <c r="CB59" s="542"/>
      <c r="CC59" s="542"/>
      <c r="CD59" s="542"/>
      <c r="CE59" s="543"/>
      <c r="CF59" s="543"/>
      <c r="CG59" s="543"/>
      <c r="CH59" s="543"/>
      <c r="CI59" s="543"/>
      <c r="CJ59" s="543"/>
      <c r="CK59" s="543"/>
      <c r="CL59" s="543"/>
      <c r="CM59" s="543"/>
      <c r="CN59" s="543"/>
      <c r="CO59" s="543"/>
    </row>
    <row r="60" spans="1:93" s="533" customFormat="1">
      <c r="A60" s="684" t="s">
        <v>221</v>
      </c>
      <c r="B60" s="685" t="s">
        <v>676</v>
      </c>
      <c r="C60" s="627"/>
      <c r="D60" s="627"/>
      <c r="E60" s="686"/>
      <c r="F60" s="687"/>
      <c r="G60" s="672"/>
      <c r="H60" s="672">
        <f t="shared" si="3"/>
        <v>0</v>
      </c>
      <c r="I60" s="672"/>
      <c r="J60" s="672"/>
      <c r="K60" s="672"/>
      <c r="L60" s="672"/>
      <c r="M60" s="672"/>
      <c r="N60" s="688"/>
      <c r="O60" s="688"/>
      <c r="P60" s="688"/>
      <c r="Q60" s="688"/>
      <c r="R60" s="688"/>
      <c r="S60" s="688"/>
      <c r="T60" s="688"/>
      <c r="U60" s="688"/>
      <c r="V60" s="688"/>
      <c r="W60" s="688"/>
      <c r="X60" s="688"/>
      <c r="Y60" s="688"/>
      <c r="Z60" s="688">
        <f t="shared" si="10"/>
        <v>0</v>
      </c>
      <c r="AA60" s="688"/>
      <c r="AB60" s="688"/>
      <c r="AC60" s="688"/>
      <c r="AD60" s="688"/>
      <c r="AE60" s="688"/>
      <c r="AF60" s="688"/>
      <c r="AG60" s="688"/>
      <c r="AH60" s="688"/>
      <c r="AI60" s="688"/>
      <c r="AJ60" s="688"/>
      <c r="AK60" s="688"/>
      <c r="AL60" s="688"/>
      <c r="AM60" s="688"/>
      <c r="AN60" s="688"/>
      <c r="AO60" s="688"/>
      <c r="AP60" s="688"/>
      <c r="AQ60" s="672"/>
      <c r="AR60" s="672"/>
      <c r="AS60" s="672"/>
      <c r="AT60" s="672"/>
      <c r="AU60" s="672"/>
      <c r="AV60" s="672"/>
      <c r="AW60" s="672"/>
      <c r="AX60" s="672"/>
      <c r="AY60" s="672"/>
      <c r="AZ60" s="672"/>
      <c r="BA60" s="672"/>
      <c r="BB60" s="672" t="e">
        <f>SUM(#REF!)</f>
        <v>#REF!</v>
      </c>
      <c r="BC60" s="672" t="e">
        <f>SUM(#REF!)</f>
        <v>#REF!</v>
      </c>
      <c r="BD60" s="672" t="e">
        <f>SUM(#REF!)</f>
        <v>#REF!</v>
      </c>
      <c r="BE60" s="672" t="e">
        <f>SUM(#REF!)</f>
        <v>#REF!</v>
      </c>
      <c r="BF60" s="672" t="e">
        <f>SUM(#REF!)</f>
        <v>#REF!</v>
      </c>
      <c r="BG60" s="672" t="e">
        <f>SUM(#REF!)</f>
        <v>#REF!</v>
      </c>
      <c r="BH60" s="689">
        <f>288+212</f>
        <v>500</v>
      </c>
      <c r="BI60" s="585"/>
      <c r="BJ60" s="585"/>
      <c r="BK60" s="590"/>
      <c r="BL60" s="590"/>
      <c r="BM60" s="590"/>
      <c r="BN60" s="591"/>
      <c r="BO60" s="591"/>
      <c r="BP60" s="587"/>
      <c r="BQ60" s="590"/>
      <c r="BR60" s="592"/>
      <c r="BS60" s="504"/>
      <c r="BT60" s="504"/>
      <c r="BU60" s="504"/>
      <c r="BV60" s="504"/>
      <c r="BW60" s="505" t="s">
        <v>644</v>
      </c>
      <c r="BX60" s="505" t="s">
        <v>735</v>
      </c>
      <c r="BY60" s="534"/>
      <c r="BZ60" s="535"/>
      <c r="CA60" s="535"/>
      <c r="CB60" s="535"/>
      <c r="CC60" s="535"/>
      <c r="CD60" s="535"/>
      <c r="CE60" s="532"/>
      <c r="CF60" s="532"/>
      <c r="CG60" s="532"/>
      <c r="CH60" s="532"/>
      <c r="CI60" s="532"/>
      <c r="CJ60" s="532"/>
      <c r="CK60" s="532"/>
      <c r="CL60" s="532"/>
      <c r="CM60" s="532"/>
      <c r="CN60" s="532"/>
      <c r="CO60" s="532"/>
    </row>
    <row r="61" spans="1:93" s="533" customFormat="1">
      <c r="A61" s="580" t="s">
        <v>756</v>
      </c>
      <c r="B61" s="589" t="s">
        <v>757</v>
      </c>
      <c r="C61" s="582"/>
      <c r="D61" s="582"/>
      <c r="E61" s="582"/>
      <c r="F61" s="582"/>
      <c r="G61" s="584">
        <f>G62+G66</f>
        <v>8299.5</v>
      </c>
      <c r="H61" s="584">
        <f t="shared" ref="H61:BH61" si="77">H62+H66</f>
        <v>8290</v>
      </c>
      <c r="I61" s="584">
        <f t="shared" si="77"/>
        <v>8290</v>
      </c>
      <c r="J61" s="584">
        <f t="shared" si="77"/>
        <v>0</v>
      </c>
      <c r="K61" s="584">
        <f t="shared" si="77"/>
        <v>10</v>
      </c>
      <c r="L61" s="584">
        <f t="shared" si="77"/>
        <v>8290</v>
      </c>
      <c r="M61" s="584">
        <f t="shared" si="77"/>
        <v>8290</v>
      </c>
      <c r="N61" s="584">
        <f t="shared" si="77"/>
        <v>1416</v>
      </c>
      <c r="O61" s="584">
        <f t="shared" si="77"/>
        <v>669</v>
      </c>
      <c r="P61" s="584">
        <f t="shared" si="77"/>
        <v>57</v>
      </c>
      <c r="Q61" s="584">
        <f t="shared" si="77"/>
        <v>57</v>
      </c>
      <c r="R61" s="584">
        <f t="shared" si="77"/>
        <v>0</v>
      </c>
      <c r="S61" s="584">
        <f t="shared" si="77"/>
        <v>0</v>
      </c>
      <c r="T61" s="584">
        <f t="shared" si="77"/>
        <v>2433</v>
      </c>
      <c r="U61" s="584">
        <f t="shared" si="77"/>
        <v>2433</v>
      </c>
      <c r="V61" s="584">
        <f t="shared" si="77"/>
        <v>0</v>
      </c>
      <c r="W61" s="584">
        <f t="shared" si="77"/>
        <v>0</v>
      </c>
      <c r="X61" s="584">
        <f t="shared" si="77"/>
        <v>0</v>
      </c>
      <c r="Y61" s="584">
        <f t="shared" si="77"/>
        <v>0</v>
      </c>
      <c r="Z61" s="584">
        <f t="shared" si="77"/>
        <v>2433</v>
      </c>
      <c r="AA61" s="584">
        <f t="shared" si="77"/>
        <v>0</v>
      </c>
      <c r="AB61" s="584">
        <f t="shared" si="77"/>
        <v>0</v>
      </c>
      <c r="AC61" s="584">
        <f t="shared" si="77"/>
        <v>0</v>
      </c>
      <c r="AD61" s="584">
        <f t="shared" si="77"/>
        <v>0</v>
      </c>
      <c r="AE61" s="584">
        <f t="shared" si="77"/>
        <v>669.2</v>
      </c>
      <c r="AF61" s="584">
        <f t="shared" si="77"/>
        <v>669.2</v>
      </c>
      <c r="AG61" s="584">
        <f t="shared" si="77"/>
        <v>0</v>
      </c>
      <c r="AH61" s="584">
        <f t="shared" si="77"/>
        <v>0</v>
      </c>
      <c r="AI61" s="584">
        <f t="shared" si="77"/>
        <v>57</v>
      </c>
      <c r="AJ61" s="584">
        <f t="shared" si="77"/>
        <v>57</v>
      </c>
      <c r="AK61" s="584">
        <f t="shared" si="77"/>
        <v>0</v>
      </c>
      <c r="AL61" s="584">
        <f t="shared" si="77"/>
        <v>0</v>
      </c>
      <c r="AM61" s="584">
        <f t="shared" si="77"/>
        <v>2433</v>
      </c>
      <c r="AN61" s="584">
        <f t="shared" si="77"/>
        <v>2433</v>
      </c>
      <c r="AO61" s="584">
        <f t="shared" si="77"/>
        <v>0</v>
      </c>
      <c r="AP61" s="584">
        <f t="shared" si="77"/>
        <v>0</v>
      </c>
      <c r="AQ61" s="584">
        <f t="shared" si="77"/>
        <v>4845</v>
      </c>
      <c r="AR61" s="584">
        <f t="shared" si="77"/>
        <v>4845</v>
      </c>
      <c r="AS61" s="584">
        <f t="shared" si="77"/>
        <v>0</v>
      </c>
      <c r="AT61" s="584">
        <f t="shared" si="77"/>
        <v>0</v>
      </c>
      <c r="AU61" s="584">
        <f t="shared" si="77"/>
        <v>3445</v>
      </c>
      <c r="AV61" s="584">
        <f t="shared" si="77"/>
        <v>3445</v>
      </c>
      <c r="AW61" s="584">
        <f t="shared" si="77"/>
        <v>0</v>
      </c>
      <c r="AX61" s="584">
        <f t="shared" si="77"/>
        <v>0</v>
      </c>
      <c r="AY61" s="584">
        <f t="shared" si="77"/>
        <v>0</v>
      </c>
      <c r="AZ61" s="584">
        <f t="shared" si="77"/>
        <v>3445</v>
      </c>
      <c r="BA61" s="584">
        <f t="shared" si="77"/>
        <v>3445</v>
      </c>
      <c r="BB61" s="584">
        <f t="shared" si="77"/>
        <v>0</v>
      </c>
      <c r="BC61" s="584">
        <f t="shared" si="77"/>
        <v>0</v>
      </c>
      <c r="BD61" s="584">
        <f t="shared" si="77"/>
        <v>0</v>
      </c>
      <c r="BE61" s="584">
        <f t="shared" si="77"/>
        <v>0</v>
      </c>
      <c r="BF61" s="584">
        <f t="shared" si="77"/>
        <v>0</v>
      </c>
      <c r="BG61" s="584">
        <f t="shared" si="77"/>
        <v>0</v>
      </c>
      <c r="BH61" s="584">
        <f t="shared" si="77"/>
        <v>2487</v>
      </c>
      <c r="BI61" s="585">
        <f>'[2]PL 3 PB DATP'!H14</f>
        <v>2487</v>
      </c>
      <c r="BJ61" s="585">
        <f>SUM(BJ66:BJ68)</f>
        <v>0</v>
      </c>
      <c r="BK61" s="586"/>
      <c r="BL61" s="586"/>
      <c r="BM61" s="586"/>
      <c r="BN61" s="602"/>
      <c r="BO61" s="602"/>
      <c r="BP61" s="587"/>
      <c r="BQ61" s="586"/>
      <c r="BR61" s="588"/>
      <c r="BS61" s="505"/>
      <c r="BT61" s="505"/>
      <c r="BU61" s="505"/>
      <c r="BV61" s="505"/>
      <c r="BW61" s="505" t="s">
        <v>644</v>
      </c>
      <c r="BX61" s="505"/>
      <c r="BY61" s="534">
        <f>BI61-BH62</f>
        <v>967</v>
      </c>
      <c r="BZ61" s="535"/>
      <c r="CA61" s="535"/>
      <c r="CB61" s="535"/>
      <c r="CC61" s="535"/>
      <c r="CD61" s="535"/>
      <c r="CE61" s="532"/>
      <c r="CF61" s="532"/>
      <c r="CG61" s="532"/>
      <c r="CH61" s="532"/>
      <c r="CI61" s="532"/>
      <c r="CJ61" s="532"/>
      <c r="CK61" s="532"/>
      <c r="CL61" s="532"/>
      <c r="CM61" s="532"/>
      <c r="CN61" s="532"/>
      <c r="CO61" s="532"/>
    </row>
    <row r="62" spans="1:93" s="533" customFormat="1">
      <c r="A62" s="580" t="s">
        <v>219</v>
      </c>
      <c r="B62" s="589" t="s">
        <v>636</v>
      </c>
      <c r="C62" s="582"/>
      <c r="D62" s="582"/>
      <c r="E62" s="582"/>
      <c r="F62" s="582"/>
      <c r="G62" s="584">
        <f>SUM(G63:G65)</f>
        <v>6029.5</v>
      </c>
      <c r="H62" s="584">
        <f t="shared" ref="H62:BH62" si="78">SUM(H63:H65)</f>
        <v>6020</v>
      </c>
      <c r="I62" s="584">
        <f t="shared" si="78"/>
        <v>6020</v>
      </c>
      <c r="J62" s="584">
        <f t="shared" si="78"/>
        <v>0</v>
      </c>
      <c r="K62" s="584">
        <f t="shared" si="78"/>
        <v>10</v>
      </c>
      <c r="L62" s="584">
        <f t="shared" si="78"/>
        <v>6020</v>
      </c>
      <c r="M62" s="584">
        <f t="shared" si="78"/>
        <v>6020</v>
      </c>
      <c r="N62" s="584">
        <f t="shared" si="78"/>
        <v>1416</v>
      </c>
      <c r="O62" s="584">
        <f t="shared" si="78"/>
        <v>669</v>
      </c>
      <c r="P62" s="584">
        <f t="shared" si="78"/>
        <v>57</v>
      </c>
      <c r="Q62" s="584">
        <f t="shared" si="78"/>
        <v>57</v>
      </c>
      <c r="R62" s="584">
        <f t="shared" si="78"/>
        <v>0</v>
      </c>
      <c r="S62" s="584">
        <f t="shared" si="78"/>
        <v>0</v>
      </c>
      <c r="T62" s="584">
        <f t="shared" si="78"/>
        <v>2088</v>
      </c>
      <c r="U62" s="584">
        <f t="shared" si="78"/>
        <v>2088</v>
      </c>
      <c r="V62" s="584">
        <f t="shared" si="78"/>
        <v>0</v>
      </c>
      <c r="W62" s="584">
        <f t="shared" si="78"/>
        <v>0</v>
      </c>
      <c r="X62" s="584">
        <f t="shared" si="78"/>
        <v>0</v>
      </c>
      <c r="Y62" s="584">
        <f t="shared" si="78"/>
        <v>0</v>
      </c>
      <c r="Z62" s="584">
        <f t="shared" si="78"/>
        <v>2088</v>
      </c>
      <c r="AA62" s="584">
        <f t="shared" si="78"/>
        <v>0</v>
      </c>
      <c r="AB62" s="584">
        <f t="shared" si="78"/>
        <v>0</v>
      </c>
      <c r="AC62" s="584">
        <f t="shared" si="78"/>
        <v>0</v>
      </c>
      <c r="AD62" s="584">
        <f t="shared" si="78"/>
        <v>0</v>
      </c>
      <c r="AE62" s="584">
        <f t="shared" si="78"/>
        <v>669.2</v>
      </c>
      <c r="AF62" s="584">
        <f t="shared" si="78"/>
        <v>669.2</v>
      </c>
      <c r="AG62" s="584">
        <f t="shared" si="78"/>
        <v>0</v>
      </c>
      <c r="AH62" s="584">
        <f t="shared" si="78"/>
        <v>0</v>
      </c>
      <c r="AI62" s="584">
        <f t="shared" si="78"/>
        <v>57</v>
      </c>
      <c r="AJ62" s="584">
        <f t="shared" si="78"/>
        <v>57</v>
      </c>
      <c r="AK62" s="584">
        <f t="shared" si="78"/>
        <v>0</v>
      </c>
      <c r="AL62" s="584">
        <f t="shared" si="78"/>
        <v>0</v>
      </c>
      <c r="AM62" s="584">
        <f t="shared" si="78"/>
        <v>2088</v>
      </c>
      <c r="AN62" s="584">
        <f t="shared" si="78"/>
        <v>2088</v>
      </c>
      <c r="AO62" s="584">
        <f t="shared" si="78"/>
        <v>0</v>
      </c>
      <c r="AP62" s="584">
        <f t="shared" si="78"/>
        <v>0</v>
      </c>
      <c r="AQ62" s="584">
        <f t="shared" si="78"/>
        <v>4500</v>
      </c>
      <c r="AR62" s="584">
        <f t="shared" si="78"/>
        <v>4500</v>
      </c>
      <c r="AS62" s="584">
        <f t="shared" si="78"/>
        <v>0</v>
      </c>
      <c r="AT62" s="584">
        <f t="shared" si="78"/>
        <v>0</v>
      </c>
      <c r="AU62" s="584">
        <f t="shared" si="78"/>
        <v>1520</v>
      </c>
      <c r="AV62" s="584">
        <f t="shared" si="78"/>
        <v>1520</v>
      </c>
      <c r="AW62" s="584">
        <f t="shared" si="78"/>
        <v>0</v>
      </c>
      <c r="AX62" s="584">
        <f t="shared" si="78"/>
        <v>0</v>
      </c>
      <c r="AY62" s="584">
        <f t="shared" si="78"/>
        <v>0</v>
      </c>
      <c r="AZ62" s="584">
        <f t="shared" si="78"/>
        <v>1520</v>
      </c>
      <c r="BA62" s="584">
        <f t="shared" si="78"/>
        <v>1520</v>
      </c>
      <c r="BB62" s="584">
        <f t="shared" si="78"/>
        <v>0</v>
      </c>
      <c r="BC62" s="584">
        <f t="shared" si="78"/>
        <v>0</v>
      </c>
      <c r="BD62" s="584">
        <f t="shared" si="78"/>
        <v>0</v>
      </c>
      <c r="BE62" s="584">
        <f t="shared" si="78"/>
        <v>0</v>
      </c>
      <c r="BF62" s="584">
        <f t="shared" si="78"/>
        <v>0</v>
      </c>
      <c r="BG62" s="584">
        <f t="shared" si="78"/>
        <v>0</v>
      </c>
      <c r="BH62" s="584">
        <f t="shared" si="78"/>
        <v>1520</v>
      </c>
      <c r="BI62" s="585"/>
      <c r="BJ62" s="585"/>
      <c r="BK62" s="590"/>
      <c r="BL62" s="590"/>
      <c r="BM62" s="590"/>
      <c r="BN62" s="591">
        <f t="shared" ref="BN62:BN68" si="79">(BH62+AR62)/I62*100</f>
        <v>100</v>
      </c>
      <c r="BO62" s="591">
        <f t="shared" ref="BO62:BO68" si="80">BH62/AV62*100</f>
        <v>100</v>
      </c>
      <c r="BP62" s="587"/>
      <c r="BQ62" s="590"/>
      <c r="BR62" s="592"/>
      <c r="BS62" s="504"/>
      <c r="BT62" s="504"/>
      <c r="BU62" s="504"/>
      <c r="BV62" s="504"/>
      <c r="BW62" s="504" t="s">
        <v>644</v>
      </c>
      <c r="BX62" s="504"/>
      <c r="BY62" s="534"/>
      <c r="BZ62" s="535"/>
      <c r="CA62" s="535"/>
      <c r="CB62" s="535"/>
      <c r="CC62" s="535"/>
      <c r="CD62" s="535"/>
      <c r="CE62" s="532"/>
      <c r="CF62" s="532"/>
      <c r="CG62" s="532"/>
      <c r="CH62" s="532"/>
      <c r="CI62" s="532"/>
      <c r="CJ62" s="532"/>
      <c r="CK62" s="532"/>
      <c r="CL62" s="532"/>
      <c r="CM62" s="532"/>
      <c r="CN62" s="532"/>
      <c r="CO62" s="532"/>
    </row>
    <row r="63" spans="1:93" s="565" customFormat="1" ht="38.25">
      <c r="A63" s="618">
        <v>1</v>
      </c>
      <c r="B63" s="619" t="s">
        <v>758</v>
      </c>
      <c r="C63" s="620" t="s">
        <v>759</v>
      </c>
      <c r="D63" s="620" t="s">
        <v>760</v>
      </c>
      <c r="E63" s="690" t="s">
        <v>639</v>
      </c>
      <c r="F63" s="622" t="s">
        <v>761</v>
      </c>
      <c r="G63" s="648">
        <v>3029.5</v>
      </c>
      <c r="H63" s="648">
        <f t="shared" si="3"/>
        <v>3020</v>
      </c>
      <c r="I63" s="632">
        <v>3020</v>
      </c>
      <c r="J63" s="632"/>
      <c r="K63" s="632">
        <v>10</v>
      </c>
      <c r="L63" s="597">
        <v>3020</v>
      </c>
      <c r="M63" s="597">
        <v>3020</v>
      </c>
      <c r="N63" s="691">
        <v>1416</v>
      </c>
      <c r="O63" s="691">
        <v>669</v>
      </c>
      <c r="P63" s="692">
        <v>57</v>
      </c>
      <c r="Q63" s="692">
        <v>57</v>
      </c>
      <c r="R63" s="691"/>
      <c r="S63" s="691"/>
      <c r="T63" s="691">
        <f t="shared" si="67"/>
        <v>811</v>
      </c>
      <c r="U63" s="691">
        <v>811</v>
      </c>
      <c r="V63" s="691"/>
      <c r="W63" s="691"/>
      <c r="X63" s="691"/>
      <c r="Y63" s="691"/>
      <c r="Z63" s="691">
        <f t="shared" si="10"/>
        <v>811</v>
      </c>
      <c r="AA63" s="691">
        <f t="shared" si="68"/>
        <v>0</v>
      </c>
      <c r="AB63" s="691"/>
      <c r="AC63" s="691"/>
      <c r="AD63" s="691"/>
      <c r="AE63" s="691">
        <f t="shared" si="69"/>
        <v>669.2</v>
      </c>
      <c r="AF63" s="691">
        <v>669.2</v>
      </c>
      <c r="AG63" s="691"/>
      <c r="AH63" s="691"/>
      <c r="AI63" s="691">
        <f t="shared" si="70"/>
        <v>57</v>
      </c>
      <c r="AJ63" s="691">
        <v>57</v>
      </c>
      <c r="AK63" s="691"/>
      <c r="AL63" s="691"/>
      <c r="AM63" s="691">
        <f t="shared" si="71"/>
        <v>811</v>
      </c>
      <c r="AN63" s="691">
        <v>811</v>
      </c>
      <c r="AO63" s="691"/>
      <c r="AP63" s="691"/>
      <c r="AQ63" s="588">
        <f t="shared" si="72"/>
        <v>1615</v>
      </c>
      <c r="AR63" s="588">
        <v>1615</v>
      </c>
      <c r="AS63" s="588"/>
      <c r="AT63" s="588"/>
      <c r="AU63" s="588">
        <f t="shared" si="73"/>
        <v>1405</v>
      </c>
      <c r="AV63" s="588">
        <v>1405</v>
      </c>
      <c r="AW63" s="588"/>
      <c r="AX63" s="588">
        <v>0</v>
      </c>
      <c r="AY63" s="588"/>
      <c r="AZ63" s="588">
        <f t="shared" si="74"/>
        <v>1405</v>
      </c>
      <c r="BA63" s="588">
        <v>1405</v>
      </c>
      <c r="BB63" s="588"/>
      <c r="BC63" s="588"/>
      <c r="BD63" s="588"/>
      <c r="BE63" s="588"/>
      <c r="BF63" s="588"/>
      <c r="BG63" s="588"/>
      <c r="BH63" s="601">
        <v>1405</v>
      </c>
      <c r="BI63" s="598"/>
      <c r="BJ63" s="691">
        <f>AQ63-T63</f>
        <v>804</v>
      </c>
      <c r="BK63" s="692">
        <v>2022</v>
      </c>
      <c r="BL63" s="692" t="s">
        <v>641</v>
      </c>
      <c r="BM63" s="692" t="s">
        <v>642</v>
      </c>
      <c r="BN63" s="693">
        <f t="shared" si="79"/>
        <v>100</v>
      </c>
      <c r="BO63" s="693">
        <f t="shared" si="80"/>
        <v>100</v>
      </c>
      <c r="BP63" s="587" t="s">
        <v>762</v>
      </c>
      <c r="BQ63" s="586"/>
      <c r="BR63" s="588"/>
      <c r="BS63" s="505"/>
      <c r="BT63" s="505"/>
      <c r="BU63" s="505"/>
      <c r="BV63" s="505"/>
      <c r="BW63" s="505" t="s">
        <v>644</v>
      </c>
      <c r="BX63" s="505" t="s">
        <v>763</v>
      </c>
      <c r="BY63" s="505"/>
      <c r="BZ63" s="505"/>
      <c r="CA63" s="505"/>
      <c r="CB63" s="505"/>
      <c r="CC63" s="505"/>
      <c r="CD63" s="505"/>
      <c r="CE63" s="564"/>
      <c r="CF63" s="564"/>
      <c r="CG63" s="564"/>
      <c r="CH63" s="564"/>
      <c r="CI63" s="564"/>
      <c r="CJ63" s="564"/>
      <c r="CK63" s="564"/>
      <c r="CL63" s="564"/>
      <c r="CM63" s="564"/>
      <c r="CN63" s="564"/>
      <c r="CO63" s="564"/>
    </row>
    <row r="64" spans="1:93" s="565" customFormat="1">
      <c r="A64" s="618">
        <v>2</v>
      </c>
      <c r="B64" s="694" t="s">
        <v>764</v>
      </c>
      <c r="C64" s="620" t="s">
        <v>765</v>
      </c>
      <c r="D64" s="620" t="s">
        <v>766</v>
      </c>
      <c r="E64" s="690" t="s">
        <v>639</v>
      </c>
      <c r="F64" s="622" t="s">
        <v>767</v>
      </c>
      <c r="G64" s="648">
        <v>1500</v>
      </c>
      <c r="H64" s="648">
        <f t="shared" si="3"/>
        <v>1500</v>
      </c>
      <c r="I64" s="632">
        <v>1500</v>
      </c>
      <c r="J64" s="632"/>
      <c r="K64" s="632"/>
      <c r="L64" s="597">
        <v>1500</v>
      </c>
      <c r="M64" s="597">
        <v>1500</v>
      </c>
      <c r="N64" s="691"/>
      <c r="O64" s="691"/>
      <c r="P64" s="692">
        <v>0</v>
      </c>
      <c r="Q64" s="692"/>
      <c r="R64" s="691"/>
      <c r="S64" s="691"/>
      <c r="T64" s="691">
        <f t="shared" si="67"/>
        <v>664</v>
      </c>
      <c r="U64" s="691">
        <v>664</v>
      </c>
      <c r="V64" s="691"/>
      <c r="W64" s="691"/>
      <c r="X64" s="691"/>
      <c r="Y64" s="691"/>
      <c r="Z64" s="691">
        <f t="shared" si="10"/>
        <v>664</v>
      </c>
      <c r="AA64" s="691">
        <f t="shared" si="68"/>
        <v>0</v>
      </c>
      <c r="AB64" s="691"/>
      <c r="AC64" s="691"/>
      <c r="AD64" s="691"/>
      <c r="AE64" s="691">
        <f t="shared" si="69"/>
        <v>0</v>
      </c>
      <c r="AF64" s="691"/>
      <c r="AG64" s="691"/>
      <c r="AH64" s="691"/>
      <c r="AI64" s="691">
        <f t="shared" si="70"/>
        <v>0</v>
      </c>
      <c r="AJ64" s="695">
        <v>0</v>
      </c>
      <c r="AK64" s="691"/>
      <c r="AL64" s="691"/>
      <c r="AM64" s="691">
        <f t="shared" si="71"/>
        <v>664</v>
      </c>
      <c r="AN64" s="691">
        <v>664</v>
      </c>
      <c r="AO64" s="691"/>
      <c r="AP64" s="691"/>
      <c r="AQ64" s="588">
        <f t="shared" si="72"/>
        <v>1468</v>
      </c>
      <c r="AR64" s="588">
        <v>1468</v>
      </c>
      <c r="AS64" s="588"/>
      <c r="AT64" s="588"/>
      <c r="AU64" s="588">
        <f t="shared" si="73"/>
        <v>32</v>
      </c>
      <c r="AV64" s="588">
        <v>32</v>
      </c>
      <c r="AW64" s="588"/>
      <c r="AX64" s="588">
        <v>0</v>
      </c>
      <c r="AY64" s="588"/>
      <c r="AZ64" s="588">
        <f t="shared" si="74"/>
        <v>32</v>
      </c>
      <c r="BA64" s="588">
        <v>32</v>
      </c>
      <c r="BB64" s="588"/>
      <c r="BC64" s="588"/>
      <c r="BD64" s="588"/>
      <c r="BE64" s="588"/>
      <c r="BF64" s="588"/>
      <c r="BG64" s="588"/>
      <c r="BH64" s="601">
        <v>32</v>
      </c>
      <c r="BI64" s="598"/>
      <c r="BJ64" s="691">
        <f>AQ64-T64</f>
        <v>804</v>
      </c>
      <c r="BK64" s="692">
        <v>2022</v>
      </c>
      <c r="BL64" s="692" t="s">
        <v>641</v>
      </c>
      <c r="BM64" s="692" t="s">
        <v>642</v>
      </c>
      <c r="BN64" s="693">
        <f t="shared" si="79"/>
        <v>100</v>
      </c>
      <c r="BO64" s="693">
        <f t="shared" si="80"/>
        <v>100</v>
      </c>
      <c r="BP64" s="587" t="s">
        <v>768</v>
      </c>
      <c r="BQ64" s="586"/>
      <c r="BR64" s="588"/>
      <c r="BS64" s="505"/>
      <c r="BT64" s="505"/>
      <c r="BU64" s="505"/>
      <c r="BV64" s="505"/>
      <c r="BW64" s="505" t="s">
        <v>644</v>
      </c>
      <c r="BX64" s="505" t="s">
        <v>763</v>
      </c>
      <c r="BY64" s="505"/>
      <c r="BZ64" s="505"/>
      <c r="CA64" s="505"/>
      <c r="CB64" s="505"/>
      <c r="CC64" s="505"/>
      <c r="CD64" s="505"/>
      <c r="CE64" s="564"/>
      <c r="CF64" s="564"/>
      <c r="CG64" s="564"/>
      <c r="CH64" s="564"/>
      <c r="CI64" s="564"/>
      <c r="CJ64" s="564"/>
      <c r="CK64" s="564"/>
      <c r="CL64" s="564"/>
      <c r="CM64" s="564"/>
      <c r="CN64" s="564"/>
      <c r="CO64" s="564"/>
    </row>
    <row r="65" spans="1:93" s="565" customFormat="1">
      <c r="A65" s="618">
        <v>3</v>
      </c>
      <c r="B65" s="694" t="s">
        <v>769</v>
      </c>
      <c r="C65" s="620" t="s">
        <v>770</v>
      </c>
      <c r="D65" s="620" t="s">
        <v>771</v>
      </c>
      <c r="E65" s="690" t="s">
        <v>639</v>
      </c>
      <c r="F65" s="622" t="s">
        <v>772</v>
      </c>
      <c r="G65" s="648">
        <v>1500</v>
      </c>
      <c r="H65" s="648">
        <f t="shared" si="3"/>
        <v>1500</v>
      </c>
      <c r="I65" s="632">
        <v>1500</v>
      </c>
      <c r="J65" s="632"/>
      <c r="K65" s="632"/>
      <c r="L65" s="597">
        <v>1500</v>
      </c>
      <c r="M65" s="597">
        <v>1500</v>
      </c>
      <c r="N65" s="691"/>
      <c r="O65" s="691"/>
      <c r="P65" s="692">
        <v>0</v>
      </c>
      <c r="Q65" s="692"/>
      <c r="R65" s="691"/>
      <c r="S65" s="691"/>
      <c r="T65" s="691">
        <f t="shared" si="67"/>
        <v>613</v>
      </c>
      <c r="U65" s="691">
        <v>613</v>
      </c>
      <c r="V65" s="691"/>
      <c r="W65" s="691"/>
      <c r="X65" s="691"/>
      <c r="Y65" s="691"/>
      <c r="Z65" s="691">
        <f t="shared" si="10"/>
        <v>613</v>
      </c>
      <c r="AA65" s="691">
        <f t="shared" si="68"/>
        <v>0</v>
      </c>
      <c r="AB65" s="691"/>
      <c r="AC65" s="691"/>
      <c r="AD65" s="691"/>
      <c r="AE65" s="691">
        <f t="shared" si="69"/>
        <v>0</v>
      </c>
      <c r="AF65" s="691"/>
      <c r="AG65" s="691"/>
      <c r="AH65" s="691"/>
      <c r="AI65" s="691">
        <f t="shared" si="70"/>
        <v>0</v>
      </c>
      <c r="AJ65" s="695">
        <v>0</v>
      </c>
      <c r="AK65" s="691"/>
      <c r="AL65" s="691"/>
      <c r="AM65" s="691">
        <f t="shared" si="71"/>
        <v>613</v>
      </c>
      <c r="AN65" s="691">
        <v>613</v>
      </c>
      <c r="AO65" s="691"/>
      <c r="AP65" s="691"/>
      <c r="AQ65" s="588">
        <f t="shared" si="72"/>
        <v>1417</v>
      </c>
      <c r="AR65" s="588">
        <v>1417</v>
      </c>
      <c r="AS65" s="588"/>
      <c r="AT65" s="588"/>
      <c r="AU65" s="588">
        <f t="shared" si="73"/>
        <v>83</v>
      </c>
      <c r="AV65" s="588">
        <v>83</v>
      </c>
      <c r="AW65" s="588"/>
      <c r="AX65" s="588">
        <v>0</v>
      </c>
      <c r="AY65" s="588"/>
      <c r="AZ65" s="588">
        <f t="shared" si="74"/>
        <v>83</v>
      </c>
      <c r="BA65" s="588">
        <v>83</v>
      </c>
      <c r="BB65" s="588"/>
      <c r="BC65" s="588"/>
      <c r="BD65" s="588"/>
      <c r="BE65" s="588"/>
      <c r="BF65" s="588"/>
      <c r="BG65" s="588"/>
      <c r="BH65" s="601">
        <v>83</v>
      </c>
      <c r="BI65" s="598"/>
      <c r="BJ65" s="691">
        <f>AQ65-T65</f>
        <v>804</v>
      </c>
      <c r="BK65" s="692">
        <v>2022</v>
      </c>
      <c r="BL65" s="692" t="s">
        <v>641</v>
      </c>
      <c r="BM65" s="692" t="s">
        <v>642</v>
      </c>
      <c r="BN65" s="693">
        <f t="shared" si="79"/>
        <v>100</v>
      </c>
      <c r="BO65" s="693">
        <f t="shared" si="80"/>
        <v>100</v>
      </c>
      <c r="BP65" s="587" t="s">
        <v>773</v>
      </c>
      <c r="BQ65" s="586"/>
      <c r="BR65" s="588"/>
      <c r="BS65" s="505"/>
      <c r="BT65" s="505"/>
      <c r="BU65" s="505"/>
      <c r="BV65" s="505"/>
      <c r="BW65" s="505" t="s">
        <v>644</v>
      </c>
      <c r="BX65" s="505" t="s">
        <v>763</v>
      </c>
      <c r="BY65" s="505"/>
      <c r="BZ65" s="505"/>
      <c r="CA65" s="505"/>
      <c r="CB65" s="505"/>
      <c r="CC65" s="505"/>
      <c r="CD65" s="505"/>
      <c r="CE65" s="564"/>
      <c r="CF65" s="564"/>
      <c r="CG65" s="564"/>
      <c r="CH65" s="564"/>
      <c r="CI65" s="564"/>
      <c r="CJ65" s="564"/>
      <c r="CK65" s="564"/>
      <c r="CL65" s="564"/>
      <c r="CM65" s="564"/>
      <c r="CN65" s="564"/>
      <c r="CO65" s="564"/>
    </row>
    <row r="66" spans="1:93" s="568" customFormat="1">
      <c r="A66" s="615" t="s">
        <v>221</v>
      </c>
      <c r="B66" s="626" t="s">
        <v>72</v>
      </c>
      <c r="C66" s="627"/>
      <c r="D66" s="627"/>
      <c r="E66" s="696"/>
      <c r="F66" s="628"/>
      <c r="G66" s="697">
        <f>SUM(G67:G68)</f>
        <v>2270</v>
      </c>
      <c r="H66" s="697">
        <f t="shared" ref="H66:BH66" si="81">SUM(H67:H68)</f>
        <v>2270</v>
      </c>
      <c r="I66" s="697">
        <f t="shared" si="81"/>
        <v>2270</v>
      </c>
      <c r="J66" s="697">
        <f t="shared" si="81"/>
        <v>0</v>
      </c>
      <c r="K66" s="697">
        <f t="shared" si="81"/>
        <v>0</v>
      </c>
      <c r="L66" s="697">
        <f t="shared" si="81"/>
        <v>2270</v>
      </c>
      <c r="M66" s="697">
        <f t="shared" si="81"/>
        <v>2270</v>
      </c>
      <c r="N66" s="697">
        <f t="shared" si="81"/>
        <v>0</v>
      </c>
      <c r="O66" s="697">
        <f t="shared" si="81"/>
        <v>0</v>
      </c>
      <c r="P66" s="697">
        <f t="shared" si="81"/>
        <v>0</v>
      </c>
      <c r="Q66" s="697">
        <f t="shared" si="81"/>
        <v>0</v>
      </c>
      <c r="R66" s="697">
        <f t="shared" si="81"/>
        <v>0</v>
      </c>
      <c r="S66" s="697">
        <f t="shared" si="81"/>
        <v>0</v>
      </c>
      <c r="T66" s="697">
        <f t="shared" si="81"/>
        <v>345</v>
      </c>
      <c r="U66" s="697">
        <f t="shared" si="81"/>
        <v>345</v>
      </c>
      <c r="V66" s="697">
        <f t="shared" si="81"/>
        <v>0</v>
      </c>
      <c r="W66" s="697">
        <f t="shared" si="81"/>
        <v>0</v>
      </c>
      <c r="X66" s="697">
        <f t="shared" si="81"/>
        <v>0</v>
      </c>
      <c r="Y66" s="697">
        <f t="shared" si="81"/>
        <v>0</v>
      </c>
      <c r="Z66" s="697">
        <f t="shared" si="81"/>
        <v>345</v>
      </c>
      <c r="AA66" s="697">
        <f t="shared" si="81"/>
        <v>0</v>
      </c>
      <c r="AB66" s="697">
        <f t="shared" si="81"/>
        <v>0</v>
      </c>
      <c r="AC66" s="697">
        <f t="shared" si="81"/>
        <v>0</v>
      </c>
      <c r="AD66" s="697">
        <f t="shared" si="81"/>
        <v>0</v>
      </c>
      <c r="AE66" s="697">
        <f t="shared" si="81"/>
        <v>0</v>
      </c>
      <c r="AF66" s="697">
        <f t="shared" si="81"/>
        <v>0</v>
      </c>
      <c r="AG66" s="697">
        <f t="shared" si="81"/>
        <v>0</v>
      </c>
      <c r="AH66" s="697">
        <f t="shared" si="81"/>
        <v>0</v>
      </c>
      <c r="AI66" s="697">
        <f t="shared" si="81"/>
        <v>0</v>
      </c>
      <c r="AJ66" s="697">
        <f t="shared" si="81"/>
        <v>0</v>
      </c>
      <c r="AK66" s="697">
        <f t="shared" si="81"/>
        <v>0</v>
      </c>
      <c r="AL66" s="697">
        <f t="shared" si="81"/>
        <v>0</v>
      </c>
      <c r="AM66" s="697">
        <f t="shared" si="81"/>
        <v>345</v>
      </c>
      <c r="AN66" s="697">
        <f t="shared" si="81"/>
        <v>345</v>
      </c>
      <c r="AO66" s="697">
        <f t="shared" si="81"/>
        <v>0</v>
      </c>
      <c r="AP66" s="697">
        <f t="shared" si="81"/>
        <v>0</v>
      </c>
      <c r="AQ66" s="697">
        <f t="shared" si="81"/>
        <v>345</v>
      </c>
      <c r="AR66" s="697">
        <f t="shared" si="81"/>
        <v>345</v>
      </c>
      <c r="AS66" s="697">
        <f t="shared" si="81"/>
        <v>0</v>
      </c>
      <c r="AT66" s="697">
        <f t="shared" si="81"/>
        <v>0</v>
      </c>
      <c r="AU66" s="697">
        <f t="shared" si="81"/>
        <v>1925</v>
      </c>
      <c r="AV66" s="697">
        <f t="shared" si="81"/>
        <v>1925</v>
      </c>
      <c r="AW66" s="697">
        <f t="shared" si="81"/>
        <v>0</v>
      </c>
      <c r="AX66" s="697">
        <f t="shared" si="81"/>
        <v>0</v>
      </c>
      <c r="AY66" s="697">
        <f t="shared" si="81"/>
        <v>0</v>
      </c>
      <c r="AZ66" s="697">
        <f t="shared" si="81"/>
        <v>1925</v>
      </c>
      <c r="BA66" s="697">
        <f t="shared" si="81"/>
        <v>1925</v>
      </c>
      <c r="BB66" s="697">
        <f t="shared" si="81"/>
        <v>0</v>
      </c>
      <c r="BC66" s="697">
        <f t="shared" si="81"/>
        <v>0</v>
      </c>
      <c r="BD66" s="697">
        <f t="shared" si="81"/>
        <v>0</v>
      </c>
      <c r="BE66" s="697">
        <f t="shared" si="81"/>
        <v>0</v>
      </c>
      <c r="BF66" s="697">
        <f t="shared" si="81"/>
        <v>0</v>
      </c>
      <c r="BG66" s="697">
        <f t="shared" si="81"/>
        <v>0</v>
      </c>
      <c r="BH66" s="697">
        <f t="shared" si="81"/>
        <v>967</v>
      </c>
      <c r="BI66" s="585"/>
      <c r="BJ66" s="698"/>
      <c r="BK66" s="699"/>
      <c r="BL66" s="699"/>
      <c r="BM66" s="699"/>
      <c r="BN66" s="700">
        <f t="shared" si="79"/>
        <v>57.797356828193834</v>
      </c>
      <c r="BO66" s="700">
        <f t="shared" si="80"/>
        <v>50.233766233766232</v>
      </c>
      <c r="BP66" s="587"/>
      <c r="BQ66" s="699"/>
      <c r="BR66" s="592"/>
      <c r="BS66" s="504"/>
      <c r="BT66" s="504"/>
      <c r="BU66" s="504"/>
      <c r="BV66" s="504"/>
      <c r="BW66" s="505" t="s">
        <v>644</v>
      </c>
      <c r="BX66" s="505" t="s">
        <v>763</v>
      </c>
      <c r="BY66" s="504">
        <v>967</v>
      </c>
      <c r="BZ66" s="566">
        <f>BY66/BH66</f>
        <v>1</v>
      </c>
      <c r="CA66" s="504"/>
      <c r="CB66" s="504"/>
      <c r="CC66" s="504"/>
      <c r="CD66" s="504"/>
      <c r="CE66" s="567"/>
      <c r="CF66" s="567"/>
      <c r="CG66" s="567"/>
      <c r="CH66" s="567"/>
      <c r="CI66" s="567"/>
      <c r="CJ66" s="567"/>
      <c r="CK66" s="567"/>
      <c r="CL66" s="567"/>
      <c r="CM66" s="567"/>
      <c r="CN66" s="567"/>
      <c r="CO66" s="567"/>
    </row>
    <row r="67" spans="1:93" s="568" customFormat="1">
      <c r="A67" s="618" t="s">
        <v>15</v>
      </c>
      <c r="B67" s="694" t="s">
        <v>774</v>
      </c>
      <c r="C67" s="620" t="s">
        <v>765</v>
      </c>
      <c r="D67" s="620"/>
      <c r="E67" s="690" t="s">
        <v>689</v>
      </c>
      <c r="F67" s="622" t="s">
        <v>775</v>
      </c>
      <c r="G67" s="648">
        <v>750</v>
      </c>
      <c r="H67" s="648">
        <f t="shared" si="3"/>
        <v>750</v>
      </c>
      <c r="I67" s="632">
        <v>750</v>
      </c>
      <c r="J67" s="632"/>
      <c r="K67" s="632"/>
      <c r="L67" s="597">
        <v>750</v>
      </c>
      <c r="M67" s="597">
        <v>750</v>
      </c>
      <c r="N67" s="691"/>
      <c r="O67" s="691"/>
      <c r="P67" s="692">
        <v>0</v>
      </c>
      <c r="Q67" s="692"/>
      <c r="R67" s="691"/>
      <c r="S67" s="691"/>
      <c r="T67" s="691">
        <f>SUM(U67:W67)</f>
        <v>115</v>
      </c>
      <c r="U67" s="691">
        <v>115</v>
      </c>
      <c r="V67" s="691"/>
      <c r="W67" s="691"/>
      <c r="X67" s="691"/>
      <c r="Y67" s="691"/>
      <c r="Z67" s="691">
        <f t="shared" si="10"/>
        <v>115</v>
      </c>
      <c r="AA67" s="691">
        <f>SUM(AB67:AD67)</f>
        <v>0</v>
      </c>
      <c r="AB67" s="691"/>
      <c r="AC67" s="691"/>
      <c r="AD67" s="691"/>
      <c r="AE67" s="691">
        <f>SUM(AF67:AH67)</f>
        <v>0</v>
      </c>
      <c r="AF67" s="691"/>
      <c r="AG67" s="691"/>
      <c r="AH67" s="691"/>
      <c r="AI67" s="691">
        <f>SUM(AJ67:AL67)</f>
        <v>0</v>
      </c>
      <c r="AJ67" s="695">
        <v>0</v>
      </c>
      <c r="AK67" s="691"/>
      <c r="AL67" s="691"/>
      <c r="AM67" s="691">
        <f>SUM(AN67:AP67)</f>
        <v>115</v>
      </c>
      <c r="AN67" s="691">
        <v>115</v>
      </c>
      <c r="AO67" s="691"/>
      <c r="AP67" s="691"/>
      <c r="AQ67" s="588">
        <f>SUM(AR67:AT67)</f>
        <v>115</v>
      </c>
      <c r="AR67" s="588">
        <v>115</v>
      </c>
      <c r="AS67" s="588"/>
      <c r="AT67" s="588"/>
      <c r="AU67" s="588">
        <f>SUM(AV67:AX67)</f>
        <v>635</v>
      </c>
      <c r="AV67" s="588">
        <v>635</v>
      </c>
      <c r="AW67" s="588"/>
      <c r="AX67" s="588">
        <v>0</v>
      </c>
      <c r="AY67" s="588"/>
      <c r="AZ67" s="588">
        <f>SUM(BA67:BC67)</f>
        <v>635</v>
      </c>
      <c r="BA67" s="588">
        <v>635</v>
      </c>
      <c r="BB67" s="588"/>
      <c r="BC67" s="588"/>
      <c r="BD67" s="588"/>
      <c r="BE67" s="588"/>
      <c r="BF67" s="588"/>
      <c r="BG67" s="588"/>
      <c r="BH67" s="601">
        <v>319</v>
      </c>
      <c r="BI67" s="598"/>
      <c r="BJ67" s="691">
        <f>AQ67-T67</f>
        <v>0</v>
      </c>
      <c r="BK67" s="692">
        <v>2023</v>
      </c>
      <c r="BL67" s="692" t="s">
        <v>641</v>
      </c>
      <c r="BM67" s="692" t="s">
        <v>642</v>
      </c>
      <c r="BN67" s="693">
        <f t="shared" si="79"/>
        <v>57.866666666666667</v>
      </c>
      <c r="BO67" s="693">
        <f t="shared" si="80"/>
        <v>50.236220472440941</v>
      </c>
      <c r="BP67" s="587" t="s">
        <v>768</v>
      </c>
      <c r="BQ67" s="692"/>
      <c r="BR67" s="588"/>
      <c r="BS67" s="505"/>
      <c r="BT67" s="505"/>
      <c r="BU67" s="505"/>
      <c r="BV67" s="505"/>
      <c r="BW67" s="505" t="s">
        <v>644</v>
      </c>
      <c r="BX67" s="505" t="s">
        <v>763</v>
      </c>
      <c r="BY67" s="505"/>
      <c r="BZ67" s="504"/>
      <c r="CA67" s="504"/>
      <c r="CB67" s="504"/>
      <c r="CC67" s="504"/>
      <c r="CD67" s="504"/>
      <c r="CE67" s="567"/>
      <c r="CF67" s="567"/>
      <c r="CG67" s="567"/>
      <c r="CH67" s="567"/>
      <c r="CI67" s="567"/>
      <c r="CJ67" s="567"/>
      <c r="CK67" s="567"/>
      <c r="CL67" s="567"/>
      <c r="CM67" s="567"/>
      <c r="CN67" s="567"/>
      <c r="CO67" s="567"/>
    </row>
    <row r="68" spans="1:93" s="544" customFormat="1" ht="31.5">
      <c r="A68" s="618" t="s">
        <v>58</v>
      </c>
      <c r="B68" s="694" t="s">
        <v>776</v>
      </c>
      <c r="C68" s="620" t="s">
        <v>770</v>
      </c>
      <c r="D68" s="620"/>
      <c r="E68" s="690" t="s">
        <v>689</v>
      </c>
      <c r="F68" s="622" t="s">
        <v>777</v>
      </c>
      <c r="G68" s="648">
        <v>1520</v>
      </c>
      <c r="H68" s="648">
        <f t="shared" si="3"/>
        <v>1520</v>
      </c>
      <c r="I68" s="632">
        <v>1520</v>
      </c>
      <c r="J68" s="632"/>
      <c r="K68" s="632"/>
      <c r="L68" s="597">
        <v>1520</v>
      </c>
      <c r="M68" s="597">
        <v>1520</v>
      </c>
      <c r="N68" s="691"/>
      <c r="O68" s="691"/>
      <c r="P68" s="692">
        <v>0</v>
      </c>
      <c r="Q68" s="692"/>
      <c r="R68" s="691"/>
      <c r="S68" s="691"/>
      <c r="T68" s="691">
        <f t="shared" si="67"/>
        <v>230</v>
      </c>
      <c r="U68" s="691">
        <v>230</v>
      </c>
      <c r="V68" s="691"/>
      <c r="W68" s="691"/>
      <c r="X68" s="691"/>
      <c r="Y68" s="691"/>
      <c r="Z68" s="691">
        <f t="shared" si="10"/>
        <v>230</v>
      </c>
      <c r="AA68" s="691">
        <f t="shared" si="68"/>
        <v>0</v>
      </c>
      <c r="AB68" s="691"/>
      <c r="AC68" s="691"/>
      <c r="AD68" s="691"/>
      <c r="AE68" s="691">
        <f t="shared" si="69"/>
        <v>0</v>
      </c>
      <c r="AF68" s="691"/>
      <c r="AG68" s="691"/>
      <c r="AH68" s="691"/>
      <c r="AI68" s="691">
        <f t="shared" si="70"/>
        <v>0</v>
      </c>
      <c r="AJ68" s="695">
        <v>0</v>
      </c>
      <c r="AK68" s="691"/>
      <c r="AL68" s="691"/>
      <c r="AM68" s="691">
        <f t="shared" si="71"/>
        <v>230</v>
      </c>
      <c r="AN68" s="691">
        <v>230</v>
      </c>
      <c r="AO68" s="691"/>
      <c r="AP68" s="691"/>
      <c r="AQ68" s="588">
        <f t="shared" si="72"/>
        <v>230</v>
      </c>
      <c r="AR68" s="588">
        <v>230</v>
      </c>
      <c r="AS68" s="588"/>
      <c r="AT68" s="588"/>
      <c r="AU68" s="588">
        <f t="shared" si="73"/>
        <v>1290</v>
      </c>
      <c r="AV68" s="588">
        <v>1290</v>
      </c>
      <c r="AW68" s="588"/>
      <c r="AX68" s="588">
        <v>0</v>
      </c>
      <c r="AY68" s="588"/>
      <c r="AZ68" s="588">
        <f t="shared" si="74"/>
        <v>1290</v>
      </c>
      <c r="BA68" s="588">
        <v>1290</v>
      </c>
      <c r="BB68" s="588"/>
      <c r="BC68" s="588"/>
      <c r="BD68" s="588"/>
      <c r="BE68" s="588"/>
      <c r="BF68" s="588"/>
      <c r="BG68" s="588"/>
      <c r="BH68" s="601">
        <v>648</v>
      </c>
      <c r="BI68" s="598"/>
      <c r="BJ68" s="691">
        <f>AQ68-T68</f>
        <v>0</v>
      </c>
      <c r="BK68" s="692">
        <v>2023</v>
      </c>
      <c r="BL68" s="692" t="s">
        <v>641</v>
      </c>
      <c r="BM68" s="692" t="s">
        <v>642</v>
      </c>
      <c r="BN68" s="693">
        <f t="shared" si="79"/>
        <v>57.763157894736835</v>
      </c>
      <c r="BO68" s="693">
        <f t="shared" si="80"/>
        <v>50.232558139534888</v>
      </c>
      <c r="BP68" s="587" t="s">
        <v>773</v>
      </c>
      <c r="BQ68" s="692"/>
      <c r="BR68" s="588"/>
      <c r="BS68" s="505"/>
      <c r="BT68" s="505"/>
      <c r="BU68" s="505"/>
      <c r="BV68" s="505"/>
      <c r="BW68" s="505" t="s">
        <v>644</v>
      </c>
      <c r="BX68" s="505" t="s">
        <v>763</v>
      </c>
      <c r="BY68" s="505"/>
      <c r="BZ68" s="505"/>
      <c r="CA68" s="505"/>
      <c r="CB68" s="505"/>
      <c r="CC68" s="505"/>
      <c r="CD68" s="505"/>
      <c r="CE68" s="543"/>
      <c r="CF68" s="543"/>
      <c r="CG68" s="543"/>
      <c r="CH68" s="543"/>
      <c r="CI68" s="543"/>
      <c r="CJ68" s="543"/>
      <c r="CK68" s="543"/>
      <c r="CL68" s="543"/>
      <c r="CM68" s="543"/>
      <c r="CN68" s="543"/>
      <c r="CO68" s="543"/>
    </row>
    <row r="69" spans="1:93" s="533" customFormat="1">
      <c r="A69" s="580" t="s">
        <v>778</v>
      </c>
      <c r="B69" s="589" t="s">
        <v>564</v>
      </c>
      <c r="C69" s="582"/>
      <c r="D69" s="582"/>
      <c r="E69" s="582"/>
      <c r="F69" s="582"/>
      <c r="G69" s="584">
        <f>G70+G86</f>
        <v>25863.364000000001</v>
      </c>
      <c r="H69" s="584">
        <f t="shared" ref="H69:BH69" si="82">H70+H86</f>
        <v>25681.590000000004</v>
      </c>
      <c r="I69" s="584">
        <f t="shared" si="82"/>
        <v>24654</v>
      </c>
      <c r="J69" s="584">
        <f t="shared" si="82"/>
        <v>1027.5899999999999</v>
      </c>
      <c r="K69" s="584">
        <f t="shared" si="82"/>
        <v>181.774</v>
      </c>
      <c r="L69" s="584">
        <f t="shared" si="82"/>
        <v>25681.590000000004</v>
      </c>
      <c r="M69" s="584">
        <f t="shared" si="82"/>
        <v>24654</v>
      </c>
      <c r="N69" s="584">
        <f t="shared" si="82"/>
        <v>8976.02</v>
      </c>
      <c r="O69" s="584">
        <f t="shared" si="82"/>
        <v>1618</v>
      </c>
      <c r="P69" s="584">
        <f t="shared" si="82"/>
        <v>6570.9709999999995</v>
      </c>
      <c r="Q69" s="584">
        <f t="shared" si="82"/>
        <v>6570.9709999999995</v>
      </c>
      <c r="R69" s="584">
        <f t="shared" si="82"/>
        <v>0</v>
      </c>
      <c r="S69" s="584">
        <f t="shared" si="82"/>
        <v>0</v>
      </c>
      <c r="T69" s="584">
        <f t="shared" si="82"/>
        <v>2433</v>
      </c>
      <c r="U69" s="584">
        <f t="shared" si="82"/>
        <v>2433</v>
      </c>
      <c r="V69" s="584">
        <f t="shared" si="82"/>
        <v>0</v>
      </c>
      <c r="W69" s="584">
        <f t="shared" si="82"/>
        <v>0</v>
      </c>
      <c r="X69" s="584">
        <f t="shared" si="82"/>
        <v>0</v>
      </c>
      <c r="Y69" s="584">
        <f t="shared" si="82"/>
        <v>0</v>
      </c>
      <c r="Z69" s="584">
        <f t="shared" si="82"/>
        <v>2433</v>
      </c>
      <c r="AA69" s="584">
        <f t="shared" si="82"/>
        <v>0</v>
      </c>
      <c r="AB69" s="584">
        <f t="shared" si="82"/>
        <v>0</v>
      </c>
      <c r="AC69" s="584">
        <f t="shared" si="82"/>
        <v>0</v>
      </c>
      <c r="AD69" s="584">
        <f t="shared" si="82"/>
        <v>0</v>
      </c>
      <c r="AE69" s="584">
        <f t="shared" si="82"/>
        <v>1078.673</v>
      </c>
      <c r="AF69" s="584">
        <f t="shared" si="82"/>
        <v>1078.673</v>
      </c>
      <c r="AG69" s="584">
        <f t="shared" si="82"/>
        <v>0</v>
      </c>
      <c r="AH69" s="584">
        <f t="shared" si="82"/>
        <v>0</v>
      </c>
      <c r="AI69" s="584">
        <f t="shared" si="82"/>
        <v>6570.9709999999995</v>
      </c>
      <c r="AJ69" s="584">
        <f t="shared" si="82"/>
        <v>6570.9709999999995</v>
      </c>
      <c r="AK69" s="584">
        <f t="shared" si="82"/>
        <v>0</v>
      </c>
      <c r="AL69" s="584">
        <f t="shared" si="82"/>
        <v>0</v>
      </c>
      <c r="AM69" s="584">
        <f t="shared" si="82"/>
        <v>2433</v>
      </c>
      <c r="AN69" s="584">
        <f t="shared" si="82"/>
        <v>2433</v>
      </c>
      <c r="AO69" s="584">
        <f t="shared" si="82"/>
        <v>0</v>
      </c>
      <c r="AP69" s="584">
        <f t="shared" si="82"/>
        <v>0</v>
      </c>
      <c r="AQ69" s="584">
        <f t="shared" si="82"/>
        <v>20469</v>
      </c>
      <c r="AR69" s="584">
        <f t="shared" si="82"/>
        <v>20469</v>
      </c>
      <c r="AS69" s="584">
        <f t="shared" si="82"/>
        <v>0</v>
      </c>
      <c r="AT69" s="584">
        <f t="shared" si="82"/>
        <v>0</v>
      </c>
      <c r="AU69" s="584">
        <f t="shared" si="82"/>
        <v>4185</v>
      </c>
      <c r="AV69" s="584">
        <f t="shared" si="82"/>
        <v>4185</v>
      </c>
      <c r="AW69" s="584">
        <f t="shared" si="82"/>
        <v>0</v>
      </c>
      <c r="AX69" s="584">
        <f t="shared" si="82"/>
        <v>0</v>
      </c>
      <c r="AY69" s="584">
        <f t="shared" si="82"/>
        <v>0</v>
      </c>
      <c r="AZ69" s="584">
        <f t="shared" si="82"/>
        <v>3951.5</v>
      </c>
      <c r="BA69" s="584">
        <f t="shared" si="82"/>
        <v>3951.5</v>
      </c>
      <c r="BB69" s="584">
        <f t="shared" si="82"/>
        <v>0</v>
      </c>
      <c r="BC69" s="584">
        <f t="shared" si="82"/>
        <v>0</v>
      </c>
      <c r="BD69" s="584">
        <f t="shared" si="82"/>
        <v>0</v>
      </c>
      <c r="BE69" s="584">
        <f t="shared" si="82"/>
        <v>0</v>
      </c>
      <c r="BF69" s="584">
        <f t="shared" si="82"/>
        <v>0</v>
      </c>
      <c r="BG69" s="584">
        <f t="shared" si="82"/>
        <v>0</v>
      </c>
      <c r="BH69" s="584">
        <f t="shared" si="82"/>
        <v>2487</v>
      </c>
      <c r="BI69" s="585">
        <f>'[2]PL 3 PB DATP'!H15</f>
        <v>2487</v>
      </c>
      <c r="BJ69" s="585">
        <f>SUM(BJ71:BJ90)</f>
        <v>18036</v>
      </c>
      <c r="BK69" s="586"/>
      <c r="BL69" s="586"/>
      <c r="BM69" s="586"/>
      <c r="BN69" s="602"/>
      <c r="BO69" s="602"/>
      <c r="BP69" s="587"/>
      <c r="BQ69" s="586"/>
      <c r="BR69" s="588"/>
      <c r="BS69" s="505"/>
      <c r="BT69" s="505"/>
      <c r="BU69" s="505"/>
      <c r="BV69" s="505"/>
      <c r="BW69" s="505" t="s">
        <v>644</v>
      </c>
      <c r="BX69" s="505"/>
      <c r="BY69" s="534">
        <f>BI69-BH69</f>
        <v>0</v>
      </c>
      <c r="BZ69" s="535"/>
      <c r="CA69" s="535"/>
      <c r="CB69" s="535"/>
      <c r="CC69" s="535"/>
      <c r="CD69" s="535"/>
      <c r="CE69" s="532"/>
      <c r="CF69" s="532"/>
      <c r="CG69" s="532"/>
      <c r="CH69" s="532"/>
      <c r="CI69" s="532"/>
      <c r="CJ69" s="532"/>
      <c r="CK69" s="532"/>
      <c r="CL69" s="532"/>
      <c r="CM69" s="532"/>
      <c r="CN69" s="532"/>
      <c r="CO69" s="532"/>
    </row>
    <row r="70" spans="1:93" s="533" customFormat="1">
      <c r="A70" s="580" t="s">
        <v>219</v>
      </c>
      <c r="B70" s="589" t="s">
        <v>779</v>
      </c>
      <c r="C70" s="582"/>
      <c r="D70" s="582"/>
      <c r="E70" s="582"/>
      <c r="F70" s="582"/>
      <c r="G70" s="584">
        <f>SUM(G71:G85)</f>
        <v>21073.364000000001</v>
      </c>
      <c r="H70" s="584">
        <f t="shared" ref="H70:BH70" si="83">SUM(H71:H85)</f>
        <v>20926.260000000002</v>
      </c>
      <c r="I70" s="584">
        <f t="shared" si="83"/>
        <v>19984</v>
      </c>
      <c r="J70" s="584">
        <f t="shared" si="83"/>
        <v>942.26</v>
      </c>
      <c r="K70" s="584">
        <f t="shared" si="83"/>
        <v>147.10400000000001</v>
      </c>
      <c r="L70" s="584">
        <f t="shared" si="83"/>
        <v>20926.260000000002</v>
      </c>
      <c r="M70" s="584">
        <f t="shared" si="83"/>
        <v>19984</v>
      </c>
      <c r="N70" s="584">
        <f t="shared" si="83"/>
        <v>7788.02</v>
      </c>
      <c r="O70" s="584">
        <f t="shared" si="83"/>
        <v>430</v>
      </c>
      <c r="P70" s="584">
        <f t="shared" si="83"/>
        <v>6570.9709999999995</v>
      </c>
      <c r="Q70" s="584">
        <f t="shared" si="83"/>
        <v>6570.9709999999995</v>
      </c>
      <c r="R70" s="584">
        <f t="shared" si="83"/>
        <v>0</v>
      </c>
      <c r="S70" s="584">
        <f t="shared" si="83"/>
        <v>0</v>
      </c>
      <c r="T70" s="584">
        <f t="shared" si="83"/>
        <v>511</v>
      </c>
      <c r="U70" s="584">
        <f t="shared" si="83"/>
        <v>511</v>
      </c>
      <c r="V70" s="584">
        <f t="shared" si="83"/>
        <v>0</v>
      </c>
      <c r="W70" s="584">
        <f t="shared" si="83"/>
        <v>0</v>
      </c>
      <c r="X70" s="584">
        <f t="shared" si="83"/>
        <v>0</v>
      </c>
      <c r="Y70" s="584">
        <f t="shared" si="83"/>
        <v>0</v>
      </c>
      <c r="Z70" s="584">
        <f t="shared" si="83"/>
        <v>511</v>
      </c>
      <c r="AA70" s="584">
        <f t="shared" si="83"/>
        <v>0</v>
      </c>
      <c r="AB70" s="584">
        <f t="shared" si="83"/>
        <v>0</v>
      </c>
      <c r="AC70" s="584">
        <f t="shared" si="83"/>
        <v>0</v>
      </c>
      <c r="AD70" s="584">
        <f t="shared" si="83"/>
        <v>0</v>
      </c>
      <c r="AE70" s="584">
        <f t="shared" si="83"/>
        <v>0</v>
      </c>
      <c r="AF70" s="584">
        <f t="shared" si="83"/>
        <v>0</v>
      </c>
      <c r="AG70" s="584">
        <f t="shared" si="83"/>
        <v>0</v>
      </c>
      <c r="AH70" s="584">
        <f t="shared" si="83"/>
        <v>0</v>
      </c>
      <c r="AI70" s="584">
        <f t="shared" si="83"/>
        <v>6570.9709999999995</v>
      </c>
      <c r="AJ70" s="584">
        <f t="shared" si="83"/>
        <v>6570.9709999999995</v>
      </c>
      <c r="AK70" s="584">
        <f t="shared" si="83"/>
        <v>0</v>
      </c>
      <c r="AL70" s="584">
        <f t="shared" si="83"/>
        <v>0</v>
      </c>
      <c r="AM70" s="584">
        <f t="shared" si="83"/>
        <v>511</v>
      </c>
      <c r="AN70" s="584">
        <f t="shared" si="83"/>
        <v>511</v>
      </c>
      <c r="AO70" s="584">
        <f t="shared" si="83"/>
        <v>0</v>
      </c>
      <c r="AP70" s="584">
        <f t="shared" si="83"/>
        <v>0</v>
      </c>
      <c r="AQ70" s="584">
        <f t="shared" si="83"/>
        <v>18547</v>
      </c>
      <c r="AR70" s="584">
        <f t="shared" si="83"/>
        <v>18547</v>
      </c>
      <c r="AS70" s="584">
        <f t="shared" si="83"/>
        <v>0</v>
      </c>
      <c r="AT70" s="584">
        <f t="shared" si="83"/>
        <v>0</v>
      </c>
      <c r="AU70" s="584">
        <f t="shared" si="83"/>
        <v>1437</v>
      </c>
      <c r="AV70" s="584">
        <f t="shared" si="83"/>
        <v>1437</v>
      </c>
      <c r="AW70" s="584">
        <f t="shared" si="83"/>
        <v>0</v>
      </c>
      <c r="AX70" s="584">
        <f t="shared" si="83"/>
        <v>0</v>
      </c>
      <c r="AY70" s="584">
        <f t="shared" si="83"/>
        <v>0</v>
      </c>
      <c r="AZ70" s="584">
        <f t="shared" si="83"/>
        <v>1437</v>
      </c>
      <c r="BA70" s="584">
        <f t="shared" si="83"/>
        <v>1437</v>
      </c>
      <c r="BB70" s="584">
        <f t="shared" si="83"/>
        <v>0</v>
      </c>
      <c r="BC70" s="584">
        <f t="shared" si="83"/>
        <v>0</v>
      </c>
      <c r="BD70" s="584">
        <f t="shared" si="83"/>
        <v>0</v>
      </c>
      <c r="BE70" s="584">
        <f t="shared" si="83"/>
        <v>0</v>
      </c>
      <c r="BF70" s="584">
        <f t="shared" si="83"/>
        <v>0</v>
      </c>
      <c r="BG70" s="584">
        <f t="shared" si="83"/>
        <v>0</v>
      </c>
      <c r="BH70" s="584">
        <f t="shared" si="83"/>
        <v>1437</v>
      </c>
      <c r="BI70" s="585"/>
      <c r="BJ70" s="585"/>
      <c r="BK70" s="590"/>
      <c r="BL70" s="590"/>
      <c r="BM70" s="590"/>
      <c r="BN70" s="591">
        <f t="shared" ref="BN70:BN89" si="84">(BH70+AR70)/I70*100</f>
        <v>100</v>
      </c>
      <c r="BO70" s="591">
        <f t="shared" ref="BO70:BO89" si="85">BH70/AV70*100</f>
        <v>100</v>
      </c>
      <c r="BP70" s="587"/>
      <c r="BQ70" s="590"/>
      <c r="BR70" s="592"/>
      <c r="BS70" s="504"/>
      <c r="BT70" s="504"/>
      <c r="BU70" s="504"/>
      <c r="BV70" s="504"/>
      <c r="BW70" s="504" t="s">
        <v>644</v>
      </c>
      <c r="BX70" s="504"/>
      <c r="BY70" s="534"/>
      <c r="BZ70" s="535"/>
      <c r="CA70" s="535"/>
      <c r="CB70" s="535"/>
      <c r="CC70" s="535"/>
      <c r="CD70" s="535"/>
      <c r="CE70" s="532"/>
      <c r="CF70" s="532"/>
      <c r="CG70" s="532"/>
      <c r="CH70" s="532"/>
      <c r="CI70" s="532"/>
      <c r="CJ70" s="532"/>
      <c r="CK70" s="532"/>
      <c r="CL70" s="532"/>
      <c r="CM70" s="532"/>
      <c r="CN70" s="532"/>
      <c r="CO70" s="532"/>
    </row>
    <row r="71" spans="1:93" s="565" customFormat="1" ht="47.25">
      <c r="A71" s="618" t="s">
        <v>15</v>
      </c>
      <c r="B71" s="633" t="s">
        <v>780</v>
      </c>
      <c r="C71" s="634" t="s">
        <v>781</v>
      </c>
      <c r="D71" s="634" t="s">
        <v>782</v>
      </c>
      <c r="E71" s="690" t="s">
        <v>639</v>
      </c>
      <c r="F71" s="634" t="s">
        <v>783</v>
      </c>
      <c r="G71" s="701">
        <f t="shared" ref="G71:G78" si="86">I71+J71+K71</f>
        <v>1000</v>
      </c>
      <c r="H71" s="701">
        <f t="shared" si="3"/>
        <v>1000</v>
      </c>
      <c r="I71" s="660">
        <v>950</v>
      </c>
      <c r="J71" s="660">
        <v>50</v>
      </c>
      <c r="K71" s="660"/>
      <c r="L71" s="597">
        <v>1000</v>
      </c>
      <c r="M71" s="597">
        <v>950</v>
      </c>
      <c r="N71" s="637">
        <v>1000</v>
      </c>
      <c r="O71" s="637"/>
      <c r="P71" s="702">
        <f t="shared" ref="P71:P89" si="87">Q71+R71+S71</f>
        <v>0</v>
      </c>
      <c r="Q71" s="637"/>
      <c r="R71" s="637"/>
      <c r="S71" s="637"/>
      <c r="T71" s="702">
        <f t="shared" si="67"/>
        <v>0</v>
      </c>
      <c r="U71" s="637"/>
      <c r="V71" s="637"/>
      <c r="W71" s="637"/>
      <c r="X71" s="637"/>
      <c r="Y71" s="637"/>
      <c r="Z71" s="637">
        <f t="shared" si="10"/>
        <v>0</v>
      </c>
      <c r="AA71" s="702">
        <f t="shared" si="68"/>
        <v>0</v>
      </c>
      <c r="AB71" s="637"/>
      <c r="AC71" s="637"/>
      <c r="AD71" s="637"/>
      <c r="AE71" s="702">
        <f t="shared" si="69"/>
        <v>0</v>
      </c>
      <c r="AF71" s="703"/>
      <c r="AG71" s="703"/>
      <c r="AH71" s="637"/>
      <c r="AI71" s="702">
        <f t="shared" si="70"/>
        <v>0</v>
      </c>
      <c r="AJ71" s="703">
        <f>Q71</f>
        <v>0</v>
      </c>
      <c r="AK71" s="637"/>
      <c r="AL71" s="637"/>
      <c r="AM71" s="702">
        <f t="shared" si="71"/>
        <v>0</v>
      </c>
      <c r="AN71" s="703">
        <f t="shared" ref="AN71:AO85" si="88">U71</f>
        <v>0</v>
      </c>
      <c r="AO71" s="703">
        <f t="shared" si="88"/>
        <v>0</v>
      </c>
      <c r="AP71" s="637"/>
      <c r="AQ71" s="701">
        <f t="shared" si="72"/>
        <v>800</v>
      </c>
      <c r="AR71" s="704">
        <v>800</v>
      </c>
      <c r="AS71" s="704"/>
      <c r="AT71" s="704"/>
      <c r="AU71" s="701">
        <f t="shared" si="73"/>
        <v>150</v>
      </c>
      <c r="AV71" s="704">
        <f>M71-AR71</f>
        <v>150</v>
      </c>
      <c r="AW71" s="704"/>
      <c r="AX71" s="704"/>
      <c r="AY71" s="704"/>
      <c r="AZ71" s="701">
        <f t="shared" si="74"/>
        <v>150</v>
      </c>
      <c r="BA71" s="704">
        <f t="shared" ref="BA71:BA85" si="89">AV71</f>
        <v>150</v>
      </c>
      <c r="BB71" s="704"/>
      <c r="BC71" s="704"/>
      <c r="BD71" s="704"/>
      <c r="BE71" s="704"/>
      <c r="BF71" s="704"/>
      <c r="BG71" s="704"/>
      <c r="BH71" s="601">
        <v>150</v>
      </c>
      <c r="BI71" s="598"/>
      <c r="BJ71" s="637">
        <f t="shared" ref="BJ71:BJ85" si="90">AQ71-T71</f>
        <v>800</v>
      </c>
      <c r="BK71" s="663">
        <v>2022</v>
      </c>
      <c r="BL71" s="663" t="s">
        <v>641</v>
      </c>
      <c r="BM71" s="663" t="s">
        <v>642</v>
      </c>
      <c r="BN71" s="602">
        <f t="shared" si="84"/>
        <v>100</v>
      </c>
      <c r="BO71" s="602">
        <f t="shared" si="85"/>
        <v>100</v>
      </c>
      <c r="BP71" s="664" t="s">
        <v>784</v>
      </c>
      <c r="BQ71" s="663"/>
      <c r="BR71" s="588"/>
      <c r="BS71" s="505"/>
      <c r="BT71" s="505"/>
      <c r="BU71" s="505"/>
      <c r="BV71" s="505"/>
      <c r="BW71" s="505" t="s">
        <v>644</v>
      </c>
      <c r="BX71" s="505" t="s">
        <v>785</v>
      </c>
      <c r="BY71" s="536"/>
      <c r="BZ71" s="542"/>
      <c r="CA71" s="542"/>
      <c r="CB71" s="542"/>
      <c r="CC71" s="542"/>
      <c r="CD71" s="542"/>
      <c r="CE71" s="564"/>
      <c r="CF71" s="564"/>
      <c r="CG71" s="564"/>
      <c r="CH71" s="564"/>
      <c r="CI71" s="564"/>
      <c r="CJ71" s="564"/>
      <c r="CK71" s="564"/>
      <c r="CL71" s="564"/>
      <c r="CM71" s="564"/>
      <c r="CN71" s="564"/>
      <c r="CO71" s="564"/>
    </row>
    <row r="72" spans="1:93" s="565" customFormat="1" ht="25.5">
      <c r="A72" s="618">
        <v>2</v>
      </c>
      <c r="B72" s="633" t="s">
        <v>786</v>
      </c>
      <c r="C72" s="634" t="s">
        <v>347</v>
      </c>
      <c r="D72" s="634" t="s">
        <v>787</v>
      </c>
      <c r="E72" s="690" t="s">
        <v>639</v>
      </c>
      <c r="F72" s="634" t="s">
        <v>788</v>
      </c>
      <c r="G72" s="701">
        <f t="shared" si="86"/>
        <v>950</v>
      </c>
      <c r="H72" s="701">
        <f t="shared" si="3"/>
        <v>950</v>
      </c>
      <c r="I72" s="704">
        <v>900</v>
      </c>
      <c r="J72" s="660">
        <v>50</v>
      </c>
      <c r="K72" s="705"/>
      <c r="L72" s="597">
        <v>950</v>
      </c>
      <c r="M72" s="597">
        <v>900</v>
      </c>
      <c r="N72" s="637">
        <v>855</v>
      </c>
      <c r="O72" s="637"/>
      <c r="P72" s="702">
        <f t="shared" si="87"/>
        <v>96.797000000000025</v>
      </c>
      <c r="Q72" s="637">
        <v>96.797000000000025</v>
      </c>
      <c r="R72" s="637"/>
      <c r="S72" s="637"/>
      <c r="T72" s="702">
        <f t="shared" si="67"/>
        <v>0</v>
      </c>
      <c r="U72" s="637"/>
      <c r="V72" s="637"/>
      <c r="W72" s="637"/>
      <c r="X72" s="637"/>
      <c r="Y72" s="637"/>
      <c r="Z72" s="637">
        <f t="shared" si="10"/>
        <v>0</v>
      </c>
      <c r="AA72" s="702">
        <f t="shared" si="68"/>
        <v>0</v>
      </c>
      <c r="AB72" s="637"/>
      <c r="AC72" s="637"/>
      <c r="AD72" s="637"/>
      <c r="AE72" s="702">
        <f t="shared" si="69"/>
        <v>0</v>
      </c>
      <c r="AF72" s="703"/>
      <c r="AG72" s="703"/>
      <c r="AH72" s="637"/>
      <c r="AI72" s="702">
        <f t="shared" si="70"/>
        <v>96.797000000000025</v>
      </c>
      <c r="AJ72" s="703">
        <f t="shared" ref="AJ72:AJ89" si="91">Q72</f>
        <v>96.797000000000025</v>
      </c>
      <c r="AK72" s="637"/>
      <c r="AL72" s="637"/>
      <c r="AM72" s="702">
        <f t="shared" si="71"/>
        <v>0</v>
      </c>
      <c r="AN72" s="703">
        <f t="shared" si="88"/>
        <v>0</v>
      </c>
      <c r="AO72" s="703">
        <f t="shared" si="88"/>
        <v>0</v>
      </c>
      <c r="AP72" s="637"/>
      <c r="AQ72" s="701">
        <f t="shared" si="72"/>
        <v>850</v>
      </c>
      <c r="AR72" s="704">
        <v>850</v>
      </c>
      <c r="AS72" s="704"/>
      <c r="AT72" s="704"/>
      <c r="AU72" s="701">
        <f t="shared" si="73"/>
        <v>50</v>
      </c>
      <c r="AV72" s="704">
        <f t="shared" ref="AV72:AV89" si="92">M72-AR72</f>
        <v>50</v>
      </c>
      <c r="AW72" s="704"/>
      <c r="AX72" s="704"/>
      <c r="AY72" s="704"/>
      <c r="AZ72" s="701">
        <f t="shared" si="74"/>
        <v>50</v>
      </c>
      <c r="BA72" s="704">
        <f t="shared" si="89"/>
        <v>50</v>
      </c>
      <c r="BB72" s="704"/>
      <c r="BC72" s="704"/>
      <c r="BD72" s="704"/>
      <c r="BE72" s="704"/>
      <c r="BF72" s="704"/>
      <c r="BG72" s="704"/>
      <c r="BH72" s="601">
        <v>50</v>
      </c>
      <c r="BI72" s="598"/>
      <c r="BJ72" s="637">
        <f t="shared" si="90"/>
        <v>850</v>
      </c>
      <c r="BK72" s="663">
        <v>2022</v>
      </c>
      <c r="BL72" s="663" t="s">
        <v>641</v>
      </c>
      <c r="BM72" s="663" t="s">
        <v>642</v>
      </c>
      <c r="BN72" s="602">
        <f t="shared" si="84"/>
        <v>100</v>
      </c>
      <c r="BO72" s="602">
        <f t="shared" si="85"/>
        <v>100</v>
      </c>
      <c r="BP72" s="664" t="s">
        <v>789</v>
      </c>
      <c r="BQ72" s="663"/>
      <c r="BR72" s="588"/>
      <c r="BS72" s="505"/>
      <c r="BT72" s="505"/>
      <c r="BU72" s="505"/>
      <c r="BV72" s="505"/>
      <c r="BW72" s="505" t="s">
        <v>644</v>
      </c>
      <c r="BX72" s="505" t="s">
        <v>785</v>
      </c>
      <c r="BY72" s="536"/>
      <c r="BZ72" s="542"/>
      <c r="CA72" s="542"/>
      <c r="CB72" s="542"/>
      <c r="CC72" s="542"/>
      <c r="CD72" s="542"/>
      <c r="CE72" s="564"/>
      <c r="CF72" s="564"/>
      <c r="CG72" s="564"/>
      <c r="CH72" s="564"/>
      <c r="CI72" s="564"/>
      <c r="CJ72" s="564"/>
      <c r="CK72" s="564"/>
      <c r="CL72" s="564"/>
      <c r="CM72" s="564"/>
      <c r="CN72" s="564"/>
      <c r="CO72" s="564"/>
    </row>
    <row r="73" spans="1:93" s="565" customFormat="1" ht="38.25">
      <c r="A73" s="618" t="s">
        <v>58</v>
      </c>
      <c r="B73" s="633" t="s">
        <v>790</v>
      </c>
      <c r="C73" s="634" t="s">
        <v>791</v>
      </c>
      <c r="D73" s="634" t="s">
        <v>792</v>
      </c>
      <c r="E73" s="690" t="s">
        <v>639</v>
      </c>
      <c r="F73" s="634" t="s">
        <v>793</v>
      </c>
      <c r="G73" s="701">
        <f t="shared" si="86"/>
        <v>1800</v>
      </c>
      <c r="H73" s="701">
        <f t="shared" si="3"/>
        <v>1800</v>
      </c>
      <c r="I73" s="704">
        <v>1736</v>
      </c>
      <c r="J73" s="660">
        <v>64</v>
      </c>
      <c r="K73" s="660"/>
      <c r="L73" s="597">
        <v>1800</v>
      </c>
      <c r="M73" s="597">
        <v>1736</v>
      </c>
      <c r="N73" s="637">
        <v>126</v>
      </c>
      <c r="O73" s="637"/>
      <c r="P73" s="702">
        <f t="shared" si="87"/>
        <v>142.03400000000011</v>
      </c>
      <c r="Q73" s="637">
        <v>142.03400000000011</v>
      </c>
      <c r="R73" s="637"/>
      <c r="S73" s="637"/>
      <c r="T73" s="702">
        <f t="shared" si="67"/>
        <v>0</v>
      </c>
      <c r="U73" s="637"/>
      <c r="V73" s="637"/>
      <c r="W73" s="637"/>
      <c r="X73" s="637"/>
      <c r="Y73" s="637"/>
      <c r="Z73" s="637">
        <f t="shared" si="10"/>
        <v>0</v>
      </c>
      <c r="AA73" s="702">
        <f t="shared" si="68"/>
        <v>0</v>
      </c>
      <c r="AB73" s="637"/>
      <c r="AC73" s="637"/>
      <c r="AD73" s="637"/>
      <c r="AE73" s="702">
        <f t="shared" si="69"/>
        <v>0</v>
      </c>
      <c r="AF73" s="703"/>
      <c r="AG73" s="703"/>
      <c r="AH73" s="637"/>
      <c r="AI73" s="702">
        <f t="shared" si="70"/>
        <v>142.03400000000011</v>
      </c>
      <c r="AJ73" s="703">
        <f t="shared" si="91"/>
        <v>142.03400000000011</v>
      </c>
      <c r="AK73" s="637"/>
      <c r="AL73" s="637"/>
      <c r="AM73" s="702">
        <f t="shared" si="71"/>
        <v>0</v>
      </c>
      <c r="AN73" s="703">
        <f t="shared" si="88"/>
        <v>0</v>
      </c>
      <c r="AO73" s="703">
        <f t="shared" si="88"/>
        <v>0</v>
      </c>
      <c r="AP73" s="637"/>
      <c r="AQ73" s="701">
        <f t="shared" si="72"/>
        <v>1650</v>
      </c>
      <c r="AR73" s="704">
        <v>1650</v>
      </c>
      <c r="AS73" s="704"/>
      <c r="AT73" s="704"/>
      <c r="AU73" s="701">
        <f t="shared" si="73"/>
        <v>86</v>
      </c>
      <c r="AV73" s="704">
        <f t="shared" si="92"/>
        <v>86</v>
      </c>
      <c r="AW73" s="704"/>
      <c r="AX73" s="704"/>
      <c r="AY73" s="704"/>
      <c r="AZ73" s="701">
        <f t="shared" si="74"/>
        <v>86</v>
      </c>
      <c r="BA73" s="704">
        <f t="shared" si="89"/>
        <v>86</v>
      </c>
      <c r="BB73" s="704"/>
      <c r="BC73" s="704"/>
      <c r="BD73" s="704"/>
      <c r="BE73" s="704"/>
      <c r="BF73" s="704"/>
      <c r="BG73" s="704"/>
      <c r="BH73" s="601">
        <v>86</v>
      </c>
      <c r="BI73" s="598"/>
      <c r="BJ73" s="637">
        <f t="shared" si="90"/>
        <v>1650</v>
      </c>
      <c r="BK73" s="663">
        <v>2022</v>
      </c>
      <c r="BL73" s="663" t="s">
        <v>641</v>
      </c>
      <c r="BM73" s="663" t="s">
        <v>642</v>
      </c>
      <c r="BN73" s="602">
        <f t="shared" si="84"/>
        <v>100</v>
      </c>
      <c r="BO73" s="602">
        <f t="shared" si="85"/>
        <v>100</v>
      </c>
      <c r="BP73" s="664" t="s">
        <v>794</v>
      </c>
      <c r="BQ73" s="663"/>
      <c r="BR73" s="588"/>
      <c r="BS73" s="505"/>
      <c r="BT73" s="505"/>
      <c r="BU73" s="505"/>
      <c r="BV73" s="505"/>
      <c r="BW73" s="505" t="s">
        <v>644</v>
      </c>
      <c r="BX73" s="505" t="s">
        <v>785</v>
      </c>
      <c r="BY73" s="536"/>
      <c r="BZ73" s="542"/>
      <c r="CA73" s="542"/>
      <c r="CB73" s="542"/>
      <c r="CC73" s="542"/>
      <c r="CD73" s="542"/>
      <c r="CE73" s="564"/>
      <c r="CF73" s="564"/>
      <c r="CG73" s="564"/>
      <c r="CH73" s="564"/>
      <c r="CI73" s="564"/>
      <c r="CJ73" s="564"/>
      <c r="CK73" s="564"/>
      <c r="CL73" s="564"/>
      <c r="CM73" s="564"/>
      <c r="CN73" s="564"/>
      <c r="CO73" s="564"/>
    </row>
    <row r="74" spans="1:93" s="565" customFormat="1" ht="38.25">
      <c r="A74" s="618">
        <v>3</v>
      </c>
      <c r="B74" s="633" t="s">
        <v>795</v>
      </c>
      <c r="C74" s="634" t="s">
        <v>796</v>
      </c>
      <c r="D74" s="634" t="s">
        <v>792</v>
      </c>
      <c r="E74" s="690" t="s">
        <v>639</v>
      </c>
      <c r="F74" s="634" t="s">
        <v>797</v>
      </c>
      <c r="G74" s="701">
        <f t="shared" si="86"/>
        <v>1786</v>
      </c>
      <c r="H74" s="701">
        <f t="shared" si="3"/>
        <v>1786</v>
      </c>
      <c r="I74" s="704">
        <v>1736</v>
      </c>
      <c r="J74" s="660">
        <v>50</v>
      </c>
      <c r="K74" s="660"/>
      <c r="L74" s="597">
        <v>1786</v>
      </c>
      <c r="M74" s="597">
        <v>1736</v>
      </c>
      <c r="N74" s="637">
        <v>125.02000000000001</v>
      </c>
      <c r="O74" s="637"/>
      <c r="P74" s="702">
        <f t="shared" si="87"/>
        <v>1431.4059999999999</v>
      </c>
      <c r="Q74" s="637">
        <v>1431.4059999999999</v>
      </c>
      <c r="R74" s="637"/>
      <c r="S74" s="637"/>
      <c r="T74" s="702">
        <f t="shared" si="67"/>
        <v>0</v>
      </c>
      <c r="U74" s="637"/>
      <c r="V74" s="637"/>
      <c r="W74" s="637"/>
      <c r="X74" s="637"/>
      <c r="Y74" s="637"/>
      <c r="Z74" s="637">
        <f t="shared" si="10"/>
        <v>0</v>
      </c>
      <c r="AA74" s="702">
        <f t="shared" si="68"/>
        <v>0</v>
      </c>
      <c r="AB74" s="637"/>
      <c r="AC74" s="637"/>
      <c r="AD74" s="637"/>
      <c r="AE74" s="702">
        <f t="shared" si="69"/>
        <v>0</v>
      </c>
      <c r="AF74" s="703"/>
      <c r="AG74" s="703"/>
      <c r="AH74" s="637"/>
      <c r="AI74" s="702">
        <f t="shared" si="70"/>
        <v>1431.4059999999999</v>
      </c>
      <c r="AJ74" s="703">
        <f t="shared" si="91"/>
        <v>1431.4059999999999</v>
      </c>
      <c r="AK74" s="637"/>
      <c r="AL74" s="637"/>
      <c r="AM74" s="702">
        <f t="shared" si="71"/>
        <v>0</v>
      </c>
      <c r="AN74" s="703">
        <f t="shared" si="88"/>
        <v>0</v>
      </c>
      <c r="AO74" s="703">
        <f t="shared" si="88"/>
        <v>0</v>
      </c>
      <c r="AP74" s="637"/>
      <c r="AQ74" s="701">
        <f t="shared" si="72"/>
        <v>1600</v>
      </c>
      <c r="AR74" s="704">
        <v>1600</v>
      </c>
      <c r="AS74" s="704"/>
      <c r="AT74" s="704"/>
      <c r="AU74" s="701">
        <f t="shared" si="73"/>
        <v>136</v>
      </c>
      <c r="AV74" s="704">
        <f t="shared" si="92"/>
        <v>136</v>
      </c>
      <c r="AW74" s="704"/>
      <c r="AX74" s="704"/>
      <c r="AY74" s="704"/>
      <c r="AZ74" s="701">
        <f t="shared" si="74"/>
        <v>136</v>
      </c>
      <c r="BA74" s="704">
        <f t="shared" si="89"/>
        <v>136</v>
      </c>
      <c r="BB74" s="704"/>
      <c r="BC74" s="704"/>
      <c r="BD74" s="704"/>
      <c r="BE74" s="704"/>
      <c r="BF74" s="704"/>
      <c r="BG74" s="704"/>
      <c r="BH74" s="601">
        <v>136</v>
      </c>
      <c r="BI74" s="598"/>
      <c r="BJ74" s="637">
        <f t="shared" si="90"/>
        <v>1600</v>
      </c>
      <c r="BK74" s="663">
        <v>2022</v>
      </c>
      <c r="BL74" s="663" t="s">
        <v>641</v>
      </c>
      <c r="BM74" s="663" t="s">
        <v>642</v>
      </c>
      <c r="BN74" s="602">
        <f t="shared" si="84"/>
        <v>100</v>
      </c>
      <c r="BO74" s="602">
        <f t="shared" si="85"/>
        <v>100</v>
      </c>
      <c r="BP74" s="664" t="s">
        <v>798</v>
      </c>
      <c r="BQ74" s="663"/>
      <c r="BR74" s="588"/>
      <c r="BS74" s="505"/>
      <c r="BT74" s="505"/>
      <c r="BU74" s="505"/>
      <c r="BV74" s="505"/>
      <c r="BW74" s="505" t="s">
        <v>644</v>
      </c>
      <c r="BX74" s="505" t="s">
        <v>785</v>
      </c>
      <c r="BY74" s="536"/>
      <c r="BZ74" s="542"/>
      <c r="CA74" s="542"/>
      <c r="CB74" s="542"/>
      <c r="CC74" s="542"/>
      <c r="CD74" s="542"/>
      <c r="CE74" s="564"/>
      <c r="CF74" s="564"/>
      <c r="CG74" s="564"/>
      <c r="CH74" s="564"/>
      <c r="CI74" s="564"/>
      <c r="CJ74" s="564"/>
      <c r="CK74" s="564"/>
      <c r="CL74" s="564"/>
      <c r="CM74" s="564"/>
      <c r="CN74" s="564"/>
      <c r="CO74" s="564"/>
    </row>
    <row r="75" spans="1:93" s="565" customFormat="1" ht="25.5">
      <c r="A75" s="618" t="s">
        <v>16</v>
      </c>
      <c r="B75" s="633" t="s">
        <v>799</v>
      </c>
      <c r="C75" s="634" t="s">
        <v>800</v>
      </c>
      <c r="D75" s="634" t="s">
        <v>801</v>
      </c>
      <c r="E75" s="690" t="s">
        <v>639</v>
      </c>
      <c r="F75" s="634" t="s">
        <v>802</v>
      </c>
      <c r="G75" s="701">
        <f t="shared" si="86"/>
        <v>636.36400000000003</v>
      </c>
      <c r="H75" s="701">
        <f t="shared" si="3"/>
        <v>536</v>
      </c>
      <c r="I75" s="660">
        <v>536</v>
      </c>
      <c r="J75" s="660"/>
      <c r="K75" s="660">
        <v>100.364</v>
      </c>
      <c r="L75" s="597">
        <v>536</v>
      </c>
      <c r="M75" s="597">
        <v>536</v>
      </c>
      <c r="N75" s="637">
        <v>255</v>
      </c>
      <c r="O75" s="637"/>
      <c r="P75" s="702">
        <f t="shared" si="87"/>
        <v>0</v>
      </c>
      <c r="Q75" s="637"/>
      <c r="R75" s="637"/>
      <c r="S75" s="637"/>
      <c r="T75" s="702">
        <f t="shared" si="67"/>
        <v>0</v>
      </c>
      <c r="U75" s="637"/>
      <c r="V75" s="637"/>
      <c r="W75" s="637"/>
      <c r="X75" s="637"/>
      <c r="Y75" s="637"/>
      <c r="Z75" s="637">
        <f t="shared" si="10"/>
        <v>0</v>
      </c>
      <c r="AA75" s="702">
        <f t="shared" si="68"/>
        <v>0</v>
      </c>
      <c r="AB75" s="637"/>
      <c r="AC75" s="637"/>
      <c r="AD75" s="637"/>
      <c r="AE75" s="702">
        <f t="shared" si="69"/>
        <v>0</v>
      </c>
      <c r="AF75" s="703"/>
      <c r="AG75" s="703"/>
      <c r="AH75" s="637"/>
      <c r="AI75" s="702">
        <f t="shared" si="70"/>
        <v>0</v>
      </c>
      <c r="AJ75" s="703">
        <f t="shared" si="91"/>
        <v>0</v>
      </c>
      <c r="AK75" s="637"/>
      <c r="AL75" s="637"/>
      <c r="AM75" s="702">
        <f t="shared" si="71"/>
        <v>0</v>
      </c>
      <c r="AN75" s="703">
        <f t="shared" si="88"/>
        <v>0</v>
      </c>
      <c r="AO75" s="703">
        <f t="shared" si="88"/>
        <v>0</v>
      </c>
      <c r="AP75" s="637"/>
      <c r="AQ75" s="701">
        <f t="shared" si="72"/>
        <v>496</v>
      </c>
      <c r="AR75" s="704">
        <v>496</v>
      </c>
      <c r="AS75" s="704"/>
      <c r="AT75" s="704"/>
      <c r="AU75" s="701">
        <f t="shared" si="73"/>
        <v>40</v>
      </c>
      <c r="AV75" s="704">
        <f t="shared" si="92"/>
        <v>40</v>
      </c>
      <c r="AW75" s="704"/>
      <c r="AX75" s="704"/>
      <c r="AY75" s="704"/>
      <c r="AZ75" s="701">
        <f t="shared" si="74"/>
        <v>40</v>
      </c>
      <c r="BA75" s="704">
        <f t="shared" si="89"/>
        <v>40</v>
      </c>
      <c r="BB75" s="704"/>
      <c r="BC75" s="704"/>
      <c r="BD75" s="704"/>
      <c r="BE75" s="704"/>
      <c r="BF75" s="704"/>
      <c r="BG75" s="704"/>
      <c r="BH75" s="601">
        <v>40</v>
      </c>
      <c r="BI75" s="598"/>
      <c r="BJ75" s="637">
        <f t="shared" si="90"/>
        <v>496</v>
      </c>
      <c r="BK75" s="663">
        <v>2022</v>
      </c>
      <c r="BL75" s="663" t="s">
        <v>641</v>
      </c>
      <c r="BM75" s="663" t="s">
        <v>642</v>
      </c>
      <c r="BN75" s="602">
        <f t="shared" si="84"/>
        <v>100</v>
      </c>
      <c r="BO75" s="602">
        <f t="shared" si="85"/>
        <v>100</v>
      </c>
      <c r="BP75" s="664" t="s">
        <v>803</v>
      </c>
      <c r="BQ75" s="663"/>
      <c r="BR75" s="588"/>
      <c r="BS75" s="505"/>
      <c r="BT75" s="505"/>
      <c r="BU75" s="505"/>
      <c r="BV75" s="505"/>
      <c r="BW75" s="505" t="s">
        <v>644</v>
      </c>
      <c r="BX75" s="505" t="s">
        <v>785</v>
      </c>
      <c r="BY75" s="536"/>
      <c r="BZ75" s="542"/>
      <c r="CA75" s="542"/>
      <c r="CB75" s="542"/>
      <c r="CC75" s="542"/>
      <c r="CD75" s="542"/>
      <c r="CE75" s="564"/>
      <c r="CF75" s="564"/>
      <c r="CG75" s="564"/>
      <c r="CH75" s="564"/>
      <c r="CI75" s="564"/>
      <c r="CJ75" s="564"/>
      <c r="CK75" s="564"/>
      <c r="CL75" s="564"/>
      <c r="CM75" s="564"/>
      <c r="CN75" s="564"/>
      <c r="CO75" s="564"/>
    </row>
    <row r="76" spans="1:93" s="565" customFormat="1" ht="38.25">
      <c r="A76" s="618">
        <v>4</v>
      </c>
      <c r="B76" s="633" t="s">
        <v>804</v>
      </c>
      <c r="C76" s="634" t="s">
        <v>805</v>
      </c>
      <c r="D76" s="634" t="s">
        <v>792</v>
      </c>
      <c r="E76" s="690" t="s">
        <v>639</v>
      </c>
      <c r="F76" s="634" t="s">
        <v>806</v>
      </c>
      <c r="G76" s="701">
        <f t="shared" si="86"/>
        <v>1800</v>
      </c>
      <c r="H76" s="701">
        <f t="shared" si="3"/>
        <v>1800</v>
      </c>
      <c r="I76" s="704">
        <v>1736</v>
      </c>
      <c r="J76" s="660">
        <v>64</v>
      </c>
      <c r="K76" s="660"/>
      <c r="L76" s="597">
        <v>1800</v>
      </c>
      <c r="M76" s="597">
        <v>1736</v>
      </c>
      <c r="N76" s="637">
        <v>126.00000000000001</v>
      </c>
      <c r="O76" s="637"/>
      <c r="P76" s="702">
        <f t="shared" si="87"/>
        <v>297.25099999999998</v>
      </c>
      <c r="Q76" s="637">
        <v>297.25099999999998</v>
      </c>
      <c r="R76" s="637"/>
      <c r="S76" s="637"/>
      <c r="T76" s="702">
        <f t="shared" si="67"/>
        <v>0</v>
      </c>
      <c r="U76" s="637"/>
      <c r="V76" s="637"/>
      <c r="W76" s="637"/>
      <c r="X76" s="637"/>
      <c r="Y76" s="637"/>
      <c r="Z76" s="637">
        <f t="shared" si="10"/>
        <v>0</v>
      </c>
      <c r="AA76" s="702">
        <f t="shared" si="68"/>
        <v>0</v>
      </c>
      <c r="AB76" s="637"/>
      <c r="AC76" s="637"/>
      <c r="AD76" s="637"/>
      <c r="AE76" s="702">
        <f t="shared" si="69"/>
        <v>0</v>
      </c>
      <c r="AF76" s="703"/>
      <c r="AG76" s="703"/>
      <c r="AH76" s="637"/>
      <c r="AI76" s="702">
        <f t="shared" si="70"/>
        <v>297.25099999999998</v>
      </c>
      <c r="AJ76" s="703">
        <f t="shared" si="91"/>
        <v>297.25099999999998</v>
      </c>
      <c r="AK76" s="637"/>
      <c r="AL76" s="637"/>
      <c r="AM76" s="702">
        <f t="shared" si="71"/>
        <v>0</v>
      </c>
      <c r="AN76" s="703">
        <f t="shared" si="88"/>
        <v>0</v>
      </c>
      <c r="AO76" s="703">
        <f t="shared" si="88"/>
        <v>0</v>
      </c>
      <c r="AP76" s="637"/>
      <c r="AQ76" s="701">
        <f t="shared" si="72"/>
        <v>1650</v>
      </c>
      <c r="AR76" s="704">
        <v>1650</v>
      </c>
      <c r="AS76" s="704"/>
      <c r="AT76" s="704"/>
      <c r="AU76" s="701">
        <f t="shared" si="73"/>
        <v>86</v>
      </c>
      <c r="AV76" s="704">
        <f t="shared" si="92"/>
        <v>86</v>
      </c>
      <c r="AW76" s="704"/>
      <c r="AX76" s="704"/>
      <c r="AY76" s="704"/>
      <c r="AZ76" s="701">
        <f t="shared" si="74"/>
        <v>86</v>
      </c>
      <c r="BA76" s="704">
        <f t="shared" si="89"/>
        <v>86</v>
      </c>
      <c r="BB76" s="704"/>
      <c r="BC76" s="704"/>
      <c r="BD76" s="704"/>
      <c r="BE76" s="704"/>
      <c r="BF76" s="704"/>
      <c r="BG76" s="704"/>
      <c r="BH76" s="601">
        <v>86</v>
      </c>
      <c r="BI76" s="598"/>
      <c r="BJ76" s="637">
        <f t="shared" si="90"/>
        <v>1650</v>
      </c>
      <c r="BK76" s="663">
        <v>2022</v>
      </c>
      <c r="BL76" s="663" t="s">
        <v>641</v>
      </c>
      <c r="BM76" s="663" t="s">
        <v>642</v>
      </c>
      <c r="BN76" s="602">
        <f t="shared" si="84"/>
        <v>100</v>
      </c>
      <c r="BO76" s="602">
        <f t="shared" si="85"/>
        <v>100</v>
      </c>
      <c r="BP76" s="664" t="s">
        <v>807</v>
      </c>
      <c r="BQ76" s="663"/>
      <c r="BR76" s="588"/>
      <c r="BS76" s="505"/>
      <c r="BT76" s="505"/>
      <c r="BU76" s="505"/>
      <c r="BV76" s="505"/>
      <c r="BW76" s="505" t="s">
        <v>644</v>
      </c>
      <c r="BX76" s="505" t="s">
        <v>785</v>
      </c>
      <c r="BY76" s="536"/>
      <c r="BZ76" s="542"/>
      <c r="CA76" s="542"/>
      <c r="CB76" s="542"/>
      <c r="CC76" s="542"/>
      <c r="CD76" s="542"/>
      <c r="CE76" s="564"/>
      <c r="CF76" s="564"/>
      <c r="CG76" s="564"/>
      <c r="CH76" s="564"/>
      <c r="CI76" s="564"/>
      <c r="CJ76" s="564"/>
      <c r="CK76" s="564"/>
      <c r="CL76" s="564"/>
      <c r="CM76" s="564"/>
      <c r="CN76" s="564"/>
      <c r="CO76" s="564"/>
    </row>
    <row r="77" spans="1:93" s="565" customFormat="1" ht="38.25">
      <c r="A77" s="618" t="s">
        <v>17</v>
      </c>
      <c r="B77" s="633" t="s">
        <v>808</v>
      </c>
      <c r="C77" s="634" t="s">
        <v>809</v>
      </c>
      <c r="D77" s="634" t="s">
        <v>792</v>
      </c>
      <c r="E77" s="690" t="s">
        <v>639</v>
      </c>
      <c r="F77" s="634" t="s">
        <v>810</v>
      </c>
      <c r="G77" s="701">
        <f t="shared" si="86"/>
        <v>934</v>
      </c>
      <c r="H77" s="701">
        <f t="shared" ref="H77:H89" si="93">I77+J77</f>
        <v>887.26</v>
      </c>
      <c r="I77" s="704">
        <v>876</v>
      </c>
      <c r="J77" s="660">
        <v>11.26</v>
      </c>
      <c r="K77" s="660">
        <v>46.74</v>
      </c>
      <c r="L77" s="597">
        <v>887.26</v>
      </c>
      <c r="M77" s="597">
        <v>876</v>
      </c>
      <c r="N77" s="637">
        <v>280</v>
      </c>
      <c r="O77" s="637"/>
      <c r="P77" s="702">
        <f t="shared" si="87"/>
        <v>820</v>
      </c>
      <c r="Q77" s="637">
        <v>820</v>
      </c>
      <c r="R77" s="637"/>
      <c r="S77" s="637"/>
      <c r="T77" s="702">
        <f t="shared" si="67"/>
        <v>0</v>
      </c>
      <c r="U77" s="637"/>
      <c r="V77" s="637"/>
      <c r="W77" s="637"/>
      <c r="X77" s="637"/>
      <c r="Y77" s="637"/>
      <c r="Z77" s="637">
        <f t="shared" si="10"/>
        <v>0</v>
      </c>
      <c r="AA77" s="702">
        <f t="shared" si="68"/>
        <v>0</v>
      </c>
      <c r="AB77" s="637"/>
      <c r="AC77" s="637"/>
      <c r="AD77" s="637"/>
      <c r="AE77" s="702">
        <f t="shared" si="69"/>
        <v>0</v>
      </c>
      <c r="AF77" s="703"/>
      <c r="AG77" s="703"/>
      <c r="AH77" s="637"/>
      <c r="AI77" s="702">
        <f t="shared" si="70"/>
        <v>820</v>
      </c>
      <c r="AJ77" s="703">
        <f t="shared" si="91"/>
        <v>820</v>
      </c>
      <c r="AK77" s="637"/>
      <c r="AL77" s="637"/>
      <c r="AM77" s="702">
        <f t="shared" si="71"/>
        <v>0</v>
      </c>
      <c r="AN77" s="703">
        <f t="shared" si="88"/>
        <v>0</v>
      </c>
      <c r="AO77" s="703">
        <f t="shared" si="88"/>
        <v>0</v>
      </c>
      <c r="AP77" s="637"/>
      <c r="AQ77" s="701">
        <f t="shared" si="72"/>
        <v>820</v>
      </c>
      <c r="AR77" s="704">
        <v>820</v>
      </c>
      <c r="AS77" s="704"/>
      <c r="AT77" s="704"/>
      <c r="AU77" s="701">
        <f t="shared" si="73"/>
        <v>56</v>
      </c>
      <c r="AV77" s="704">
        <f t="shared" si="92"/>
        <v>56</v>
      </c>
      <c r="AW77" s="704"/>
      <c r="AX77" s="704"/>
      <c r="AY77" s="704"/>
      <c r="AZ77" s="701">
        <f t="shared" si="74"/>
        <v>56</v>
      </c>
      <c r="BA77" s="704">
        <f t="shared" si="89"/>
        <v>56</v>
      </c>
      <c r="BB77" s="704"/>
      <c r="BC77" s="704"/>
      <c r="BD77" s="704"/>
      <c r="BE77" s="704"/>
      <c r="BF77" s="704"/>
      <c r="BG77" s="704"/>
      <c r="BH77" s="601">
        <v>56</v>
      </c>
      <c r="BI77" s="598"/>
      <c r="BJ77" s="637">
        <f t="shared" si="90"/>
        <v>820</v>
      </c>
      <c r="BK77" s="663">
        <v>2022</v>
      </c>
      <c r="BL77" s="663" t="s">
        <v>641</v>
      </c>
      <c r="BM77" s="663" t="s">
        <v>642</v>
      </c>
      <c r="BN77" s="602">
        <f t="shared" si="84"/>
        <v>100</v>
      </c>
      <c r="BO77" s="602">
        <f t="shared" si="85"/>
        <v>100</v>
      </c>
      <c r="BP77" s="664" t="s">
        <v>811</v>
      </c>
      <c r="BQ77" s="663"/>
      <c r="BR77" s="588"/>
      <c r="BS77" s="505"/>
      <c r="BT77" s="505"/>
      <c r="BU77" s="505"/>
      <c r="BV77" s="505"/>
      <c r="BW77" s="505" t="s">
        <v>644</v>
      </c>
      <c r="BX77" s="505" t="s">
        <v>785</v>
      </c>
      <c r="BY77" s="536"/>
      <c r="BZ77" s="542"/>
      <c r="CA77" s="542"/>
      <c r="CB77" s="542"/>
      <c r="CC77" s="542"/>
      <c r="CD77" s="542"/>
      <c r="CE77" s="564"/>
      <c r="CF77" s="564"/>
      <c r="CG77" s="564"/>
      <c r="CH77" s="564"/>
      <c r="CI77" s="564"/>
      <c r="CJ77" s="564"/>
      <c r="CK77" s="564"/>
      <c r="CL77" s="564"/>
      <c r="CM77" s="564"/>
      <c r="CN77" s="564"/>
      <c r="CO77" s="564"/>
    </row>
    <row r="78" spans="1:93" s="565" customFormat="1" ht="25.5">
      <c r="A78" s="618">
        <v>5</v>
      </c>
      <c r="B78" s="633" t="s">
        <v>812</v>
      </c>
      <c r="C78" s="634" t="s">
        <v>350</v>
      </c>
      <c r="D78" s="634" t="s">
        <v>813</v>
      </c>
      <c r="E78" s="690" t="s">
        <v>639</v>
      </c>
      <c r="F78" s="634" t="s">
        <v>814</v>
      </c>
      <c r="G78" s="701">
        <f t="shared" si="86"/>
        <v>1844</v>
      </c>
      <c r="H78" s="701">
        <f t="shared" si="93"/>
        <v>1844</v>
      </c>
      <c r="I78" s="704">
        <v>1736</v>
      </c>
      <c r="J78" s="660">
        <v>108</v>
      </c>
      <c r="K78" s="660"/>
      <c r="L78" s="597">
        <v>1844</v>
      </c>
      <c r="M78" s="597">
        <v>1736</v>
      </c>
      <c r="N78" s="637">
        <v>553</v>
      </c>
      <c r="O78" s="637"/>
      <c r="P78" s="702">
        <f t="shared" si="87"/>
        <v>1600</v>
      </c>
      <c r="Q78" s="637">
        <v>1600</v>
      </c>
      <c r="R78" s="637"/>
      <c r="S78" s="637"/>
      <c r="T78" s="702">
        <f t="shared" si="67"/>
        <v>0</v>
      </c>
      <c r="U78" s="637"/>
      <c r="V78" s="637"/>
      <c r="W78" s="637"/>
      <c r="X78" s="637"/>
      <c r="Y78" s="637"/>
      <c r="Z78" s="637">
        <f t="shared" ref="Z78:Z89" si="94">U78-X78+Y78</f>
        <v>0</v>
      </c>
      <c r="AA78" s="702">
        <f t="shared" si="68"/>
        <v>0</v>
      </c>
      <c r="AB78" s="637"/>
      <c r="AC78" s="637"/>
      <c r="AD78" s="637"/>
      <c r="AE78" s="702">
        <f t="shared" si="69"/>
        <v>0</v>
      </c>
      <c r="AF78" s="703"/>
      <c r="AG78" s="703"/>
      <c r="AH78" s="637"/>
      <c r="AI78" s="702">
        <f t="shared" si="70"/>
        <v>1600</v>
      </c>
      <c r="AJ78" s="703">
        <f t="shared" si="91"/>
        <v>1600</v>
      </c>
      <c r="AK78" s="637"/>
      <c r="AL78" s="637"/>
      <c r="AM78" s="702">
        <f t="shared" si="71"/>
        <v>0</v>
      </c>
      <c r="AN78" s="703">
        <f t="shared" si="88"/>
        <v>0</v>
      </c>
      <c r="AO78" s="703">
        <f t="shared" si="88"/>
        <v>0</v>
      </c>
      <c r="AP78" s="637"/>
      <c r="AQ78" s="701">
        <f t="shared" si="72"/>
        <v>1600</v>
      </c>
      <c r="AR78" s="704">
        <v>1600</v>
      </c>
      <c r="AS78" s="704"/>
      <c r="AT78" s="704"/>
      <c r="AU78" s="701">
        <f t="shared" si="73"/>
        <v>136</v>
      </c>
      <c r="AV78" s="704">
        <f t="shared" si="92"/>
        <v>136</v>
      </c>
      <c r="AW78" s="704"/>
      <c r="AX78" s="704"/>
      <c r="AY78" s="704"/>
      <c r="AZ78" s="701">
        <f t="shared" si="74"/>
        <v>136</v>
      </c>
      <c r="BA78" s="704">
        <f t="shared" si="89"/>
        <v>136</v>
      </c>
      <c r="BB78" s="704"/>
      <c r="BC78" s="704"/>
      <c r="BD78" s="704"/>
      <c r="BE78" s="704"/>
      <c r="BF78" s="704"/>
      <c r="BG78" s="704"/>
      <c r="BH78" s="601">
        <v>136</v>
      </c>
      <c r="BI78" s="598"/>
      <c r="BJ78" s="637">
        <f t="shared" si="90"/>
        <v>1600</v>
      </c>
      <c r="BK78" s="663">
        <v>2022</v>
      </c>
      <c r="BL78" s="663" t="s">
        <v>641</v>
      </c>
      <c r="BM78" s="663" t="s">
        <v>642</v>
      </c>
      <c r="BN78" s="602">
        <f t="shared" si="84"/>
        <v>100</v>
      </c>
      <c r="BO78" s="602">
        <f t="shared" si="85"/>
        <v>100</v>
      </c>
      <c r="BP78" s="664" t="s">
        <v>815</v>
      </c>
      <c r="BQ78" s="663"/>
      <c r="BR78" s="588"/>
      <c r="BS78" s="505"/>
      <c r="BT78" s="505"/>
      <c r="BU78" s="505"/>
      <c r="BV78" s="505"/>
      <c r="BW78" s="505" t="s">
        <v>644</v>
      </c>
      <c r="BX78" s="505" t="s">
        <v>785</v>
      </c>
      <c r="BY78" s="536"/>
      <c r="BZ78" s="542"/>
      <c r="CA78" s="542"/>
      <c r="CB78" s="542"/>
      <c r="CC78" s="542"/>
      <c r="CD78" s="542"/>
      <c r="CE78" s="564"/>
      <c r="CF78" s="564"/>
      <c r="CG78" s="564"/>
      <c r="CH78" s="564"/>
      <c r="CI78" s="564"/>
      <c r="CJ78" s="564"/>
      <c r="CK78" s="564"/>
      <c r="CL78" s="564"/>
      <c r="CM78" s="564"/>
      <c r="CN78" s="564"/>
      <c r="CO78" s="564"/>
    </row>
    <row r="79" spans="1:93" s="565" customFormat="1" ht="31.5">
      <c r="A79" s="618" t="s">
        <v>18</v>
      </c>
      <c r="B79" s="633" t="s">
        <v>816</v>
      </c>
      <c r="C79" s="634" t="s">
        <v>347</v>
      </c>
      <c r="D79" s="634" t="s">
        <v>817</v>
      </c>
      <c r="E79" s="690" t="s">
        <v>639</v>
      </c>
      <c r="F79" s="634" t="s">
        <v>818</v>
      </c>
      <c r="G79" s="701">
        <f>I79+J79+K79</f>
        <v>926</v>
      </c>
      <c r="H79" s="701">
        <f t="shared" si="93"/>
        <v>926</v>
      </c>
      <c r="I79" s="704">
        <v>836</v>
      </c>
      <c r="J79" s="660">
        <v>90</v>
      </c>
      <c r="K79" s="660"/>
      <c r="L79" s="597">
        <v>926</v>
      </c>
      <c r="M79" s="597">
        <v>836</v>
      </c>
      <c r="N79" s="637">
        <v>648</v>
      </c>
      <c r="O79" s="637"/>
      <c r="P79" s="702">
        <f t="shared" si="87"/>
        <v>0</v>
      </c>
      <c r="Q79" s="637"/>
      <c r="R79" s="637"/>
      <c r="S79" s="637"/>
      <c r="T79" s="702">
        <f t="shared" si="67"/>
        <v>0</v>
      </c>
      <c r="U79" s="637"/>
      <c r="V79" s="637"/>
      <c r="W79" s="637"/>
      <c r="X79" s="637"/>
      <c r="Y79" s="637"/>
      <c r="Z79" s="637">
        <f t="shared" si="94"/>
        <v>0</v>
      </c>
      <c r="AA79" s="702">
        <f t="shared" si="68"/>
        <v>0</v>
      </c>
      <c r="AB79" s="637"/>
      <c r="AC79" s="637"/>
      <c r="AD79" s="637"/>
      <c r="AE79" s="702">
        <f t="shared" si="69"/>
        <v>0</v>
      </c>
      <c r="AF79" s="703"/>
      <c r="AG79" s="703"/>
      <c r="AH79" s="637"/>
      <c r="AI79" s="702">
        <f t="shared" si="70"/>
        <v>0</v>
      </c>
      <c r="AJ79" s="703">
        <f t="shared" si="91"/>
        <v>0</v>
      </c>
      <c r="AK79" s="637"/>
      <c r="AL79" s="637"/>
      <c r="AM79" s="702">
        <f t="shared" si="71"/>
        <v>0</v>
      </c>
      <c r="AN79" s="703">
        <f t="shared" si="88"/>
        <v>0</v>
      </c>
      <c r="AO79" s="703">
        <f t="shared" si="88"/>
        <v>0</v>
      </c>
      <c r="AP79" s="637"/>
      <c r="AQ79" s="701">
        <f t="shared" si="72"/>
        <v>800</v>
      </c>
      <c r="AR79" s="704">
        <v>800</v>
      </c>
      <c r="AS79" s="704"/>
      <c r="AT79" s="704"/>
      <c r="AU79" s="701">
        <f t="shared" si="73"/>
        <v>36</v>
      </c>
      <c r="AV79" s="704">
        <f t="shared" si="92"/>
        <v>36</v>
      </c>
      <c r="AW79" s="704"/>
      <c r="AX79" s="704"/>
      <c r="AY79" s="704"/>
      <c r="AZ79" s="701">
        <f t="shared" si="74"/>
        <v>36</v>
      </c>
      <c r="BA79" s="704">
        <f t="shared" si="89"/>
        <v>36</v>
      </c>
      <c r="BB79" s="704"/>
      <c r="BC79" s="704"/>
      <c r="BD79" s="704"/>
      <c r="BE79" s="704"/>
      <c r="BF79" s="704"/>
      <c r="BG79" s="704"/>
      <c r="BH79" s="601">
        <v>36</v>
      </c>
      <c r="BI79" s="598"/>
      <c r="BJ79" s="637">
        <f t="shared" si="90"/>
        <v>800</v>
      </c>
      <c r="BK79" s="663">
        <v>2022</v>
      </c>
      <c r="BL79" s="663" t="s">
        <v>641</v>
      </c>
      <c r="BM79" s="663" t="s">
        <v>642</v>
      </c>
      <c r="BN79" s="602">
        <f t="shared" si="84"/>
        <v>100</v>
      </c>
      <c r="BO79" s="602">
        <f t="shared" si="85"/>
        <v>100</v>
      </c>
      <c r="BP79" s="664" t="s">
        <v>789</v>
      </c>
      <c r="BQ79" s="663"/>
      <c r="BR79" s="588"/>
      <c r="BS79" s="505"/>
      <c r="BT79" s="505"/>
      <c r="BU79" s="505"/>
      <c r="BV79" s="505"/>
      <c r="BW79" s="505" t="s">
        <v>644</v>
      </c>
      <c r="BX79" s="505" t="s">
        <v>785</v>
      </c>
      <c r="BY79" s="536"/>
      <c r="BZ79" s="542"/>
      <c r="CA79" s="542"/>
      <c r="CB79" s="542"/>
      <c r="CC79" s="542"/>
      <c r="CD79" s="542"/>
      <c r="CE79" s="564"/>
      <c r="CF79" s="564"/>
      <c r="CG79" s="564"/>
      <c r="CH79" s="564"/>
      <c r="CI79" s="564"/>
      <c r="CJ79" s="564"/>
      <c r="CK79" s="564"/>
      <c r="CL79" s="564"/>
      <c r="CM79" s="564"/>
      <c r="CN79" s="564"/>
      <c r="CO79" s="564"/>
    </row>
    <row r="80" spans="1:93" s="565" customFormat="1" ht="31.5">
      <c r="A80" s="618">
        <v>6</v>
      </c>
      <c r="B80" s="633" t="s">
        <v>819</v>
      </c>
      <c r="C80" s="634" t="s">
        <v>348</v>
      </c>
      <c r="D80" s="634" t="s">
        <v>820</v>
      </c>
      <c r="E80" s="690" t="s">
        <v>639</v>
      </c>
      <c r="F80" s="634" t="s">
        <v>821</v>
      </c>
      <c r="G80" s="701">
        <f t="shared" ref="G80:G85" si="95">I80+J80+K80</f>
        <v>2800</v>
      </c>
      <c r="H80" s="701">
        <f t="shared" si="93"/>
        <v>2800</v>
      </c>
      <c r="I80" s="704">
        <v>2746</v>
      </c>
      <c r="J80" s="660">
        <v>54</v>
      </c>
      <c r="K80" s="660"/>
      <c r="L80" s="597">
        <v>2800</v>
      </c>
      <c r="M80" s="597">
        <v>2746</v>
      </c>
      <c r="N80" s="637">
        <v>1270</v>
      </c>
      <c r="O80" s="637">
        <v>430</v>
      </c>
      <c r="P80" s="702">
        <f t="shared" si="87"/>
        <v>0</v>
      </c>
      <c r="Q80" s="637"/>
      <c r="R80" s="637"/>
      <c r="S80" s="637"/>
      <c r="T80" s="702">
        <f t="shared" si="67"/>
        <v>511</v>
      </c>
      <c r="U80" s="637">
        <v>511</v>
      </c>
      <c r="V80" s="637"/>
      <c r="W80" s="637"/>
      <c r="X80" s="637"/>
      <c r="Y80" s="637"/>
      <c r="Z80" s="637">
        <f t="shared" si="94"/>
        <v>511</v>
      </c>
      <c r="AA80" s="702">
        <f t="shared" si="68"/>
        <v>0</v>
      </c>
      <c r="AB80" s="637"/>
      <c r="AC80" s="637"/>
      <c r="AD80" s="637"/>
      <c r="AE80" s="702">
        <f t="shared" si="69"/>
        <v>0</v>
      </c>
      <c r="AF80" s="703"/>
      <c r="AG80" s="703"/>
      <c r="AH80" s="637"/>
      <c r="AI80" s="702">
        <f t="shared" si="70"/>
        <v>0</v>
      </c>
      <c r="AJ80" s="703">
        <f t="shared" si="91"/>
        <v>0</v>
      </c>
      <c r="AK80" s="637"/>
      <c r="AL80" s="637"/>
      <c r="AM80" s="702">
        <f t="shared" si="71"/>
        <v>511</v>
      </c>
      <c r="AN80" s="703">
        <f t="shared" si="88"/>
        <v>511</v>
      </c>
      <c r="AO80" s="703">
        <f t="shared" si="88"/>
        <v>0</v>
      </c>
      <c r="AP80" s="637"/>
      <c r="AQ80" s="701">
        <f t="shared" si="72"/>
        <v>2611</v>
      </c>
      <c r="AR80" s="704">
        <v>2611</v>
      </c>
      <c r="AS80" s="704"/>
      <c r="AT80" s="704"/>
      <c r="AU80" s="701">
        <f t="shared" si="73"/>
        <v>135</v>
      </c>
      <c r="AV80" s="704">
        <f t="shared" si="92"/>
        <v>135</v>
      </c>
      <c r="AW80" s="704"/>
      <c r="AX80" s="704"/>
      <c r="AY80" s="704"/>
      <c r="AZ80" s="701">
        <f t="shared" si="74"/>
        <v>135</v>
      </c>
      <c r="BA80" s="704">
        <f t="shared" si="89"/>
        <v>135</v>
      </c>
      <c r="BB80" s="704"/>
      <c r="BC80" s="704"/>
      <c r="BD80" s="704"/>
      <c r="BE80" s="704"/>
      <c r="BF80" s="704"/>
      <c r="BG80" s="704"/>
      <c r="BH80" s="601">
        <v>135</v>
      </c>
      <c r="BI80" s="598"/>
      <c r="BJ80" s="637">
        <f t="shared" si="90"/>
        <v>2100</v>
      </c>
      <c r="BK80" s="663">
        <v>2022</v>
      </c>
      <c r="BL80" s="663" t="s">
        <v>641</v>
      </c>
      <c r="BM80" s="663" t="s">
        <v>642</v>
      </c>
      <c r="BN80" s="602">
        <f t="shared" si="84"/>
        <v>100</v>
      </c>
      <c r="BO80" s="602">
        <f t="shared" si="85"/>
        <v>100</v>
      </c>
      <c r="BP80" s="664" t="s">
        <v>822</v>
      </c>
      <c r="BQ80" s="663"/>
      <c r="BR80" s="588"/>
      <c r="BS80" s="505"/>
      <c r="BT80" s="505"/>
      <c r="BU80" s="505"/>
      <c r="BV80" s="505"/>
      <c r="BW80" s="505" t="s">
        <v>644</v>
      </c>
      <c r="BX80" s="505" t="s">
        <v>785</v>
      </c>
      <c r="BY80" s="536"/>
      <c r="BZ80" s="542"/>
      <c r="CA80" s="542"/>
      <c r="CB80" s="542"/>
      <c r="CC80" s="542"/>
      <c r="CD80" s="542"/>
      <c r="CE80" s="564"/>
      <c r="CF80" s="564"/>
      <c r="CG80" s="564"/>
      <c r="CH80" s="564"/>
      <c r="CI80" s="564"/>
      <c r="CJ80" s="564"/>
      <c r="CK80" s="564"/>
      <c r="CL80" s="564"/>
      <c r="CM80" s="564"/>
      <c r="CN80" s="564"/>
      <c r="CO80" s="564"/>
    </row>
    <row r="81" spans="1:93" s="565" customFormat="1" ht="31.5">
      <c r="A81" s="618" t="s">
        <v>218</v>
      </c>
      <c r="B81" s="633" t="s">
        <v>823</v>
      </c>
      <c r="C81" s="634" t="s">
        <v>824</v>
      </c>
      <c r="D81" s="634" t="s">
        <v>825</v>
      </c>
      <c r="E81" s="690" t="s">
        <v>639</v>
      </c>
      <c r="F81" s="634" t="s">
        <v>826</v>
      </c>
      <c r="G81" s="701">
        <f t="shared" si="95"/>
        <v>765</v>
      </c>
      <c r="H81" s="701">
        <f t="shared" si="93"/>
        <v>765</v>
      </c>
      <c r="I81" s="704">
        <v>755</v>
      </c>
      <c r="J81" s="660">
        <v>10</v>
      </c>
      <c r="K81" s="660"/>
      <c r="L81" s="597">
        <v>765</v>
      </c>
      <c r="M81" s="597">
        <v>755</v>
      </c>
      <c r="N81" s="637">
        <v>230</v>
      </c>
      <c r="O81" s="637"/>
      <c r="P81" s="702">
        <f t="shared" si="87"/>
        <v>0</v>
      </c>
      <c r="Q81" s="637"/>
      <c r="R81" s="637"/>
      <c r="S81" s="637"/>
      <c r="T81" s="702">
        <f t="shared" si="67"/>
        <v>0</v>
      </c>
      <c r="U81" s="637"/>
      <c r="V81" s="637"/>
      <c r="W81" s="637"/>
      <c r="X81" s="637"/>
      <c r="Y81" s="637"/>
      <c r="Z81" s="637">
        <f t="shared" si="94"/>
        <v>0</v>
      </c>
      <c r="AA81" s="702">
        <f t="shared" si="68"/>
        <v>0</v>
      </c>
      <c r="AB81" s="637"/>
      <c r="AC81" s="637"/>
      <c r="AD81" s="637"/>
      <c r="AE81" s="702">
        <f t="shared" si="69"/>
        <v>0</v>
      </c>
      <c r="AF81" s="703"/>
      <c r="AG81" s="703"/>
      <c r="AH81" s="637"/>
      <c r="AI81" s="702">
        <f t="shared" si="70"/>
        <v>0</v>
      </c>
      <c r="AJ81" s="703">
        <f t="shared" si="91"/>
        <v>0</v>
      </c>
      <c r="AK81" s="637"/>
      <c r="AL81" s="637"/>
      <c r="AM81" s="702">
        <f t="shared" si="71"/>
        <v>0</v>
      </c>
      <c r="AN81" s="703">
        <f t="shared" si="88"/>
        <v>0</v>
      </c>
      <c r="AO81" s="703">
        <f t="shared" si="88"/>
        <v>0</v>
      </c>
      <c r="AP81" s="637"/>
      <c r="AQ81" s="701">
        <f t="shared" si="72"/>
        <v>600</v>
      </c>
      <c r="AR81" s="704">
        <v>600</v>
      </c>
      <c r="AS81" s="704"/>
      <c r="AT81" s="704"/>
      <c r="AU81" s="701">
        <f t="shared" si="73"/>
        <v>155</v>
      </c>
      <c r="AV81" s="704">
        <f t="shared" si="92"/>
        <v>155</v>
      </c>
      <c r="AW81" s="704"/>
      <c r="AX81" s="704"/>
      <c r="AY81" s="704"/>
      <c r="AZ81" s="701">
        <f t="shared" si="74"/>
        <v>155</v>
      </c>
      <c r="BA81" s="704">
        <f t="shared" si="89"/>
        <v>155</v>
      </c>
      <c r="BB81" s="704"/>
      <c r="BC81" s="704"/>
      <c r="BD81" s="704"/>
      <c r="BE81" s="704"/>
      <c r="BF81" s="704"/>
      <c r="BG81" s="704"/>
      <c r="BH81" s="601">
        <v>155</v>
      </c>
      <c r="BI81" s="598"/>
      <c r="BJ81" s="637">
        <f t="shared" si="90"/>
        <v>600</v>
      </c>
      <c r="BK81" s="663">
        <v>2022</v>
      </c>
      <c r="BL81" s="663" t="s">
        <v>641</v>
      </c>
      <c r="BM81" s="663" t="s">
        <v>642</v>
      </c>
      <c r="BN81" s="602">
        <f t="shared" si="84"/>
        <v>100</v>
      </c>
      <c r="BO81" s="602">
        <f t="shared" si="85"/>
        <v>100</v>
      </c>
      <c r="BP81" s="664" t="s">
        <v>827</v>
      </c>
      <c r="BQ81" s="663"/>
      <c r="BR81" s="588"/>
      <c r="BS81" s="505"/>
      <c r="BT81" s="505"/>
      <c r="BU81" s="505"/>
      <c r="BV81" s="505"/>
      <c r="BW81" s="505" t="s">
        <v>644</v>
      </c>
      <c r="BX81" s="505" t="s">
        <v>785</v>
      </c>
      <c r="BY81" s="536"/>
      <c r="BZ81" s="542"/>
      <c r="CA81" s="542"/>
      <c r="CB81" s="542"/>
      <c r="CC81" s="542"/>
      <c r="CD81" s="542"/>
      <c r="CE81" s="564"/>
      <c r="CF81" s="564"/>
      <c r="CG81" s="564"/>
      <c r="CH81" s="564"/>
      <c r="CI81" s="564"/>
      <c r="CJ81" s="564"/>
      <c r="CK81" s="564"/>
      <c r="CL81" s="564"/>
      <c r="CM81" s="564"/>
      <c r="CN81" s="564"/>
      <c r="CO81" s="564"/>
    </row>
    <row r="82" spans="1:93" s="565" customFormat="1" ht="31.5">
      <c r="A82" s="618">
        <v>7</v>
      </c>
      <c r="B82" s="633" t="s">
        <v>828</v>
      </c>
      <c r="C82" s="634" t="s">
        <v>800</v>
      </c>
      <c r="D82" s="634" t="s">
        <v>829</v>
      </c>
      <c r="E82" s="690" t="s">
        <v>639</v>
      </c>
      <c r="F82" s="634" t="s">
        <v>830</v>
      </c>
      <c r="G82" s="701">
        <f t="shared" si="95"/>
        <v>1300</v>
      </c>
      <c r="H82" s="701">
        <f t="shared" si="93"/>
        <v>1300</v>
      </c>
      <c r="I82" s="660">
        <v>1200</v>
      </c>
      <c r="J82" s="660">
        <v>100</v>
      </c>
      <c r="K82" s="660"/>
      <c r="L82" s="597">
        <v>1300</v>
      </c>
      <c r="M82" s="597">
        <v>1200</v>
      </c>
      <c r="N82" s="637">
        <v>390</v>
      </c>
      <c r="O82" s="637"/>
      <c r="P82" s="702">
        <f t="shared" si="87"/>
        <v>624.53</v>
      </c>
      <c r="Q82" s="637">
        <v>624.53</v>
      </c>
      <c r="R82" s="637"/>
      <c r="S82" s="637"/>
      <c r="T82" s="702">
        <f t="shared" si="67"/>
        <v>0</v>
      </c>
      <c r="U82" s="637"/>
      <c r="V82" s="637"/>
      <c r="W82" s="637"/>
      <c r="X82" s="637"/>
      <c r="Y82" s="637"/>
      <c r="Z82" s="637">
        <f t="shared" si="94"/>
        <v>0</v>
      </c>
      <c r="AA82" s="702">
        <f t="shared" si="68"/>
        <v>0</v>
      </c>
      <c r="AB82" s="637"/>
      <c r="AC82" s="637"/>
      <c r="AD82" s="637"/>
      <c r="AE82" s="702">
        <f t="shared" si="69"/>
        <v>0</v>
      </c>
      <c r="AF82" s="703"/>
      <c r="AG82" s="703"/>
      <c r="AH82" s="637"/>
      <c r="AI82" s="702">
        <f t="shared" si="70"/>
        <v>624.53</v>
      </c>
      <c r="AJ82" s="703">
        <f t="shared" si="91"/>
        <v>624.53</v>
      </c>
      <c r="AK82" s="637"/>
      <c r="AL82" s="637"/>
      <c r="AM82" s="702">
        <f t="shared" si="71"/>
        <v>0</v>
      </c>
      <c r="AN82" s="703">
        <f t="shared" si="88"/>
        <v>0</v>
      </c>
      <c r="AO82" s="703">
        <f t="shared" si="88"/>
        <v>0</v>
      </c>
      <c r="AP82" s="637"/>
      <c r="AQ82" s="701">
        <f t="shared" si="72"/>
        <v>1150</v>
      </c>
      <c r="AR82" s="704">
        <v>1150</v>
      </c>
      <c r="AS82" s="704"/>
      <c r="AT82" s="704"/>
      <c r="AU82" s="701">
        <f t="shared" si="73"/>
        <v>50</v>
      </c>
      <c r="AV82" s="704">
        <f t="shared" si="92"/>
        <v>50</v>
      </c>
      <c r="AW82" s="704"/>
      <c r="AX82" s="704"/>
      <c r="AY82" s="704"/>
      <c r="AZ82" s="701">
        <f t="shared" si="74"/>
        <v>50</v>
      </c>
      <c r="BA82" s="704">
        <f t="shared" si="89"/>
        <v>50</v>
      </c>
      <c r="BB82" s="704"/>
      <c r="BC82" s="704"/>
      <c r="BD82" s="704"/>
      <c r="BE82" s="704"/>
      <c r="BF82" s="704"/>
      <c r="BG82" s="704"/>
      <c r="BH82" s="601">
        <v>50</v>
      </c>
      <c r="BI82" s="598"/>
      <c r="BJ82" s="637">
        <f t="shared" si="90"/>
        <v>1150</v>
      </c>
      <c r="BK82" s="663">
        <v>2022</v>
      </c>
      <c r="BL82" s="663" t="s">
        <v>641</v>
      </c>
      <c r="BM82" s="663" t="s">
        <v>642</v>
      </c>
      <c r="BN82" s="602">
        <f t="shared" si="84"/>
        <v>100</v>
      </c>
      <c r="BO82" s="602">
        <f t="shared" si="85"/>
        <v>100</v>
      </c>
      <c r="BP82" s="664" t="s">
        <v>803</v>
      </c>
      <c r="BQ82" s="663"/>
      <c r="BR82" s="588"/>
      <c r="BS82" s="505"/>
      <c r="BT82" s="505"/>
      <c r="BU82" s="505"/>
      <c r="BV82" s="505"/>
      <c r="BW82" s="505" t="s">
        <v>644</v>
      </c>
      <c r="BX82" s="505" t="s">
        <v>785</v>
      </c>
      <c r="BY82" s="536"/>
      <c r="BZ82" s="542"/>
      <c r="CA82" s="542"/>
      <c r="CB82" s="542"/>
      <c r="CC82" s="542"/>
      <c r="CD82" s="542"/>
      <c r="CE82" s="564"/>
      <c r="CF82" s="564"/>
      <c r="CG82" s="564"/>
      <c r="CH82" s="564"/>
      <c r="CI82" s="564"/>
      <c r="CJ82" s="564"/>
      <c r="CK82" s="564"/>
      <c r="CL82" s="564"/>
      <c r="CM82" s="564"/>
      <c r="CN82" s="564"/>
      <c r="CO82" s="564"/>
    </row>
    <row r="83" spans="1:93" s="565" customFormat="1">
      <c r="A83" s="618" t="s">
        <v>756</v>
      </c>
      <c r="B83" s="706" t="s">
        <v>831</v>
      </c>
      <c r="C83" s="621" t="s">
        <v>809</v>
      </c>
      <c r="D83" s="621" t="s">
        <v>832</v>
      </c>
      <c r="E83" s="690" t="s">
        <v>639</v>
      </c>
      <c r="F83" s="621" t="s">
        <v>833</v>
      </c>
      <c r="G83" s="701">
        <f t="shared" si="95"/>
        <v>982</v>
      </c>
      <c r="H83" s="701">
        <f t="shared" si="93"/>
        <v>982</v>
      </c>
      <c r="I83" s="704">
        <v>860</v>
      </c>
      <c r="J83" s="660">
        <v>122</v>
      </c>
      <c r="K83" s="660"/>
      <c r="L83" s="597">
        <v>982</v>
      </c>
      <c r="M83" s="597">
        <v>860</v>
      </c>
      <c r="N83" s="637">
        <v>295</v>
      </c>
      <c r="O83" s="637"/>
      <c r="P83" s="702">
        <f t="shared" si="87"/>
        <v>170.20100000000002</v>
      </c>
      <c r="Q83" s="637">
        <v>170.20100000000002</v>
      </c>
      <c r="R83" s="637"/>
      <c r="S83" s="637"/>
      <c r="T83" s="702">
        <f t="shared" si="67"/>
        <v>0</v>
      </c>
      <c r="U83" s="637"/>
      <c r="V83" s="637"/>
      <c r="W83" s="637"/>
      <c r="X83" s="637"/>
      <c r="Y83" s="637"/>
      <c r="Z83" s="637">
        <f t="shared" si="94"/>
        <v>0</v>
      </c>
      <c r="AA83" s="702">
        <f t="shared" si="68"/>
        <v>0</v>
      </c>
      <c r="AB83" s="637"/>
      <c r="AC83" s="637"/>
      <c r="AD83" s="637"/>
      <c r="AE83" s="702">
        <f t="shared" si="69"/>
        <v>0</v>
      </c>
      <c r="AF83" s="703"/>
      <c r="AG83" s="703"/>
      <c r="AH83" s="637"/>
      <c r="AI83" s="702">
        <f t="shared" si="70"/>
        <v>170.20100000000002</v>
      </c>
      <c r="AJ83" s="703">
        <f t="shared" si="91"/>
        <v>170.20100000000002</v>
      </c>
      <c r="AK83" s="637"/>
      <c r="AL83" s="637"/>
      <c r="AM83" s="702">
        <f t="shared" si="71"/>
        <v>0</v>
      </c>
      <c r="AN83" s="703">
        <f t="shared" si="88"/>
        <v>0</v>
      </c>
      <c r="AO83" s="703">
        <f t="shared" si="88"/>
        <v>0</v>
      </c>
      <c r="AP83" s="637"/>
      <c r="AQ83" s="701">
        <f t="shared" si="72"/>
        <v>820</v>
      </c>
      <c r="AR83" s="704">
        <v>820</v>
      </c>
      <c r="AS83" s="704"/>
      <c r="AT83" s="704"/>
      <c r="AU83" s="701">
        <f t="shared" si="73"/>
        <v>40</v>
      </c>
      <c r="AV83" s="704">
        <f t="shared" si="92"/>
        <v>40</v>
      </c>
      <c r="AW83" s="704"/>
      <c r="AX83" s="704"/>
      <c r="AY83" s="704"/>
      <c r="AZ83" s="701">
        <f t="shared" si="74"/>
        <v>40</v>
      </c>
      <c r="BA83" s="704">
        <f t="shared" si="89"/>
        <v>40</v>
      </c>
      <c r="BB83" s="704"/>
      <c r="BC83" s="704"/>
      <c r="BD83" s="704"/>
      <c r="BE83" s="704"/>
      <c r="BF83" s="704"/>
      <c r="BG83" s="704"/>
      <c r="BH83" s="601">
        <v>40</v>
      </c>
      <c r="BI83" s="598"/>
      <c r="BJ83" s="637">
        <f t="shared" si="90"/>
        <v>820</v>
      </c>
      <c r="BK83" s="663">
        <v>2022</v>
      </c>
      <c r="BL83" s="663" t="s">
        <v>641</v>
      </c>
      <c r="BM83" s="663" t="s">
        <v>642</v>
      </c>
      <c r="BN83" s="602">
        <f t="shared" si="84"/>
        <v>100</v>
      </c>
      <c r="BO83" s="602">
        <f t="shared" si="85"/>
        <v>100</v>
      </c>
      <c r="BP83" s="664" t="s">
        <v>811</v>
      </c>
      <c r="BQ83" s="663"/>
      <c r="BR83" s="588"/>
      <c r="BS83" s="505"/>
      <c r="BT83" s="505"/>
      <c r="BU83" s="505"/>
      <c r="BV83" s="505"/>
      <c r="BW83" s="505" t="s">
        <v>644</v>
      </c>
      <c r="BX83" s="505" t="s">
        <v>785</v>
      </c>
      <c r="BY83" s="536"/>
      <c r="BZ83" s="542"/>
      <c r="CA83" s="542"/>
      <c r="CB83" s="542"/>
      <c r="CC83" s="542"/>
      <c r="CD83" s="542"/>
      <c r="CE83" s="564"/>
      <c r="CF83" s="564"/>
      <c r="CG83" s="564"/>
      <c r="CH83" s="564"/>
      <c r="CI83" s="564"/>
      <c r="CJ83" s="564"/>
      <c r="CK83" s="564"/>
      <c r="CL83" s="564"/>
      <c r="CM83" s="564"/>
      <c r="CN83" s="564"/>
      <c r="CO83" s="564"/>
    </row>
    <row r="84" spans="1:93" s="565" customFormat="1" ht="31.5">
      <c r="A84" s="618">
        <v>8</v>
      </c>
      <c r="B84" s="706" t="s">
        <v>834</v>
      </c>
      <c r="C84" s="621" t="s">
        <v>349</v>
      </c>
      <c r="D84" s="621" t="s">
        <v>835</v>
      </c>
      <c r="E84" s="690" t="s">
        <v>639</v>
      </c>
      <c r="F84" s="621" t="s">
        <v>836</v>
      </c>
      <c r="G84" s="701">
        <f t="shared" si="95"/>
        <v>1650</v>
      </c>
      <c r="H84" s="701">
        <f t="shared" si="93"/>
        <v>1650</v>
      </c>
      <c r="I84" s="704">
        <v>1645</v>
      </c>
      <c r="J84" s="660">
        <v>5</v>
      </c>
      <c r="K84" s="660"/>
      <c r="L84" s="597">
        <v>1650</v>
      </c>
      <c r="M84" s="597">
        <v>1645</v>
      </c>
      <c r="N84" s="637">
        <v>495</v>
      </c>
      <c r="O84" s="637"/>
      <c r="P84" s="702">
        <f t="shared" si="87"/>
        <v>352.43100000000004</v>
      </c>
      <c r="Q84" s="637">
        <v>352.43100000000004</v>
      </c>
      <c r="R84" s="637"/>
      <c r="S84" s="637"/>
      <c r="T84" s="702">
        <f t="shared" si="67"/>
        <v>0</v>
      </c>
      <c r="U84" s="637"/>
      <c r="V84" s="637"/>
      <c r="W84" s="637"/>
      <c r="X84" s="637"/>
      <c r="Y84" s="637"/>
      <c r="Z84" s="637">
        <f t="shared" si="94"/>
        <v>0</v>
      </c>
      <c r="AA84" s="702">
        <f t="shared" si="68"/>
        <v>0</v>
      </c>
      <c r="AB84" s="637"/>
      <c r="AC84" s="637"/>
      <c r="AD84" s="637"/>
      <c r="AE84" s="702">
        <f t="shared" si="69"/>
        <v>0</v>
      </c>
      <c r="AF84" s="703"/>
      <c r="AG84" s="703"/>
      <c r="AH84" s="637"/>
      <c r="AI84" s="702">
        <f t="shared" si="70"/>
        <v>352.43100000000004</v>
      </c>
      <c r="AJ84" s="703">
        <f t="shared" si="91"/>
        <v>352.43100000000004</v>
      </c>
      <c r="AK84" s="637"/>
      <c r="AL84" s="637"/>
      <c r="AM84" s="702">
        <f t="shared" si="71"/>
        <v>0</v>
      </c>
      <c r="AN84" s="703">
        <f t="shared" si="88"/>
        <v>0</v>
      </c>
      <c r="AO84" s="703">
        <f t="shared" si="88"/>
        <v>0</v>
      </c>
      <c r="AP84" s="637"/>
      <c r="AQ84" s="701">
        <f t="shared" si="72"/>
        <v>1500</v>
      </c>
      <c r="AR84" s="704">
        <v>1500</v>
      </c>
      <c r="AS84" s="704"/>
      <c r="AT84" s="704"/>
      <c r="AU84" s="701">
        <f t="shared" si="73"/>
        <v>145</v>
      </c>
      <c r="AV84" s="704">
        <f t="shared" si="92"/>
        <v>145</v>
      </c>
      <c r="AW84" s="704"/>
      <c r="AX84" s="704"/>
      <c r="AY84" s="704"/>
      <c r="AZ84" s="701">
        <f t="shared" si="74"/>
        <v>145</v>
      </c>
      <c r="BA84" s="704">
        <f t="shared" si="89"/>
        <v>145</v>
      </c>
      <c r="BB84" s="704"/>
      <c r="BC84" s="704"/>
      <c r="BD84" s="704"/>
      <c r="BE84" s="704"/>
      <c r="BF84" s="704"/>
      <c r="BG84" s="704"/>
      <c r="BH84" s="601">
        <v>145</v>
      </c>
      <c r="BI84" s="598"/>
      <c r="BJ84" s="637">
        <f t="shared" si="90"/>
        <v>1500</v>
      </c>
      <c r="BK84" s="663">
        <v>2022</v>
      </c>
      <c r="BL84" s="663" t="s">
        <v>641</v>
      </c>
      <c r="BM84" s="663" t="s">
        <v>642</v>
      </c>
      <c r="BN84" s="602">
        <f t="shared" si="84"/>
        <v>100</v>
      </c>
      <c r="BO84" s="602">
        <f t="shared" si="85"/>
        <v>100</v>
      </c>
      <c r="BP84" s="664" t="s">
        <v>837</v>
      </c>
      <c r="BQ84" s="663"/>
      <c r="BR84" s="588"/>
      <c r="BS84" s="505"/>
      <c r="BT84" s="505"/>
      <c r="BU84" s="505"/>
      <c r="BV84" s="505"/>
      <c r="BW84" s="505" t="s">
        <v>644</v>
      </c>
      <c r="BX84" s="505" t="s">
        <v>785</v>
      </c>
      <c r="BY84" s="536"/>
      <c r="BZ84" s="542"/>
      <c r="CA84" s="542"/>
      <c r="CB84" s="542"/>
      <c r="CC84" s="542"/>
      <c r="CD84" s="542"/>
      <c r="CE84" s="564"/>
      <c r="CF84" s="564"/>
      <c r="CG84" s="564"/>
      <c r="CH84" s="564"/>
      <c r="CI84" s="564"/>
      <c r="CJ84" s="564"/>
      <c r="CK84" s="564"/>
      <c r="CL84" s="564"/>
      <c r="CM84" s="564"/>
      <c r="CN84" s="564"/>
      <c r="CO84" s="564"/>
    </row>
    <row r="85" spans="1:93" s="565" customFormat="1" ht="31.5">
      <c r="A85" s="618" t="s">
        <v>778</v>
      </c>
      <c r="B85" s="633" t="s">
        <v>838</v>
      </c>
      <c r="C85" s="634" t="s">
        <v>351</v>
      </c>
      <c r="D85" s="634" t="s">
        <v>839</v>
      </c>
      <c r="E85" s="690" t="s">
        <v>639</v>
      </c>
      <c r="F85" s="634" t="s">
        <v>840</v>
      </c>
      <c r="G85" s="701">
        <f t="shared" si="95"/>
        <v>1900</v>
      </c>
      <c r="H85" s="701">
        <f t="shared" si="93"/>
        <v>1900</v>
      </c>
      <c r="I85" s="704">
        <v>1736</v>
      </c>
      <c r="J85" s="660">
        <v>164</v>
      </c>
      <c r="K85" s="660"/>
      <c r="L85" s="597">
        <v>1900</v>
      </c>
      <c r="M85" s="597">
        <v>1736</v>
      </c>
      <c r="N85" s="637">
        <v>1140</v>
      </c>
      <c r="O85" s="637"/>
      <c r="P85" s="702">
        <f t="shared" si="87"/>
        <v>1036.3209999999999</v>
      </c>
      <c r="Q85" s="637">
        <v>1036.3209999999999</v>
      </c>
      <c r="R85" s="637"/>
      <c r="S85" s="637"/>
      <c r="T85" s="702">
        <f t="shared" si="67"/>
        <v>0</v>
      </c>
      <c r="U85" s="637"/>
      <c r="V85" s="637"/>
      <c r="W85" s="637"/>
      <c r="X85" s="637"/>
      <c r="Y85" s="637"/>
      <c r="Z85" s="637">
        <f t="shared" si="94"/>
        <v>0</v>
      </c>
      <c r="AA85" s="702">
        <f t="shared" si="68"/>
        <v>0</v>
      </c>
      <c r="AB85" s="637"/>
      <c r="AC85" s="637"/>
      <c r="AD85" s="637"/>
      <c r="AE85" s="702">
        <f t="shared" si="69"/>
        <v>0</v>
      </c>
      <c r="AF85" s="703"/>
      <c r="AG85" s="703"/>
      <c r="AH85" s="637"/>
      <c r="AI85" s="702">
        <f t="shared" si="70"/>
        <v>1036.3209999999999</v>
      </c>
      <c r="AJ85" s="703">
        <f t="shared" si="91"/>
        <v>1036.3209999999999</v>
      </c>
      <c r="AK85" s="637"/>
      <c r="AL85" s="637"/>
      <c r="AM85" s="702">
        <f t="shared" si="71"/>
        <v>0</v>
      </c>
      <c r="AN85" s="703">
        <f t="shared" si="88"/>
        <v>0</v>
      </c>
      <c r="AO85" s="703">
        <f t="shared" si="88"/>
        <v>0</v>
      </c>
      <c r="AP85" s="637"/>
      <c r="AQ85" s="701">
        <f t="shared" si="72"/>
        <v>1600</v>
      </c>
      <c r="AR85" s="704">
        <v>1600</v>
      </c>
      <c r="AS85" s="704"/>
      <c r="AT85" s="704"/>
      <c r="AU85" s="701">
        <f t="shared" si="73"/>
        <v>136</v>
      </c>
      <c r="AV85" s="704">
        <f t="shared" si="92"/>
        <v>136</v>
      </c>
      <c r="AW85" s="704"/>
      <c r="AX85" s="704"/>
      <c r="AY85" s="704"/>
      <c r="AZ85" s="701">
        <f t="shared" si="74"/>
        <v>136</v>
      </c>
      <c r="BA85" s="704">
        <f t="shared" si="89"/>
        <v>136</v>
      </c>
      <c r="BB85" s="704"/>
      <c r="BC85" s="704"/>
      <c r="BD85" s="704"/>
      <c r="BE85" s="704"/>
      <c r="BF85" s="704"/>
      <c r="BG85" s="704"/>
      <c r="BH85" s="601">
        <v>136</v>
      </c>
      <c r="BI85" s="598"/>
      <c r="BJ85" s="637">
        <f t="shared" si="90"/>
        <v>1600</v>
      </c>
      <c r="BK85" s="663">
        <v>2022</v>
      </c>
      <c r="BL85" s="663" t="s">
        <v>641</v>
      </c>
      <c r="BM85" s="663" t="s">
        <v>642</v>
      </c>
      <c r="BN85" s="602">
        <f t="shared" si="84"/>
        <v>100</v>
      </c>
      <c r="BO85" s="602">
        <f t="shared" si="85"/>
        <v>100</v>
      </c>
      <c r="BP85" s="664" t="s">
        <v>841</v>
      </c>
      <c r="BQ85" s="663"/>
      <c r="BR85" s="588"/>
      <c r="BS85" s="505"/>
      <c r="BT85" s="505"/>
      <c r="BU85" s="505"/>
      <c r="BV85" s="505"/>
      <c r="BW85" s="505" t="s">
        <v>644</v>
      </c>
      <c r="BX85" s="505" t="s">
        <v>785</v>
      </c>
      <c r="BY85" s="536"/>
      <c r="BZ85" s="542"/>
      <c r="CA85" s="542"/>
      <c r="CB85" s="542"/>
      <c r="CC85" s="542"/>
      <c r="CD85" s="542"/>
      <c r="CE85" s="564"/>
      <c r="CF85" s="564"/>
      <c r="CG85" s="564"/>
      <c r="CH85" s="564"/>
      <c r="CI85" s="564"/>
      <c r="CJ85" s="564"/>
      <c r="CK85" s="564"/>
      <c r="CL85" s="564"/>
      <c r="CM85" s="564"/>
      <c r="CN85" s="564"/>
      <c r="CO85" s="564"/>
    </row>
    <row r="86" spans="1:93" s="533" customFormat="1" ht="21.75" customHeight="1">
      <c r="A86" s="615" t="s">
        <v>221</v>
      </c>
      <c r="B86" s="581" t="s">
        <v>72</v>
      </c>
      <c r="C86" s="630"/>
      <c r="D86" s="630"/>
      <c r="E86" s="630"/>
      <c r="F86" s="630"/>
      <c r="G86" s="707">
        <f>SUM(G87:G89)</f>
        <v>4790</v>
      </c>
      <c r="H86" s="707">
        <f t="shared" ref="H86:BH86" si="96">SUM(H87:H89)</f>
        <v>4755.33</v>
      </c>
      <c r="I86" s="707">
        <f t="shared" si="96"/>
        <v>4670</v>
      </c>
      <c r="J86" s="707">
        <f t="shared" si="96"/>
        <v>85.33</v>
      </c>
      <c r="K86" s="707">
        <f t="shared" si="96"/>
        <v>34.67</v>
      </c>
      <c r="L86" s="707">
        <f t="shared" si="96"/>
        <v>4755.33</v>
      </c>
      <c r="M86" s="707">
        <f t="shared" si="96"/>
        <v>4670</v>
      </c>
      <c r="N86" s="707">
        <f t="shared" si="96"/>
        <v>1188</v>
      </c>
      <c r="O86" s="707">
        <f t="shared" si="96"/>
        <v>1188</v>
      </c>
      <c r="P86" s="707">
        <f t="shared" si="96"/>
        <v>0</v>
      </c>
      <c r="Q86" s="707">
        <f t="shared" si="96"/>
        <v>0</v>
      </c>
      <c r="R86" s="707">
        <f t="shared" si="96"/>
        <v>0</v>
      </c>
      <c r="S86" s="707">
        <f t="shared" si="96"/>
        <v>0</v>
      </c>
      <c r="T86" s="707">
        <f t="shared" si="96"/>
        <v>1922</v>
      </c>
      <c r="U86" s="707">
        <f t="shared" si="96"/>
        <v>1922</v>
      </c>
      <c r="V86" s="707">
        <f t="shared" si="96"/>
        <v>0</v>
      </c>
      <c r="W86" s="707">
        <f t="shared" si="96"/>
        <v>0</v>
      </c>
      <c r="X86" s="707">
        <f t="shared" si="96"/>
        <v>0</v>
      </c>
      <c r="Y86" s="707">
        <f t="shared" si="96"/>
        <v>0</v>
      </c>
      <c r="Z86" s="707">
        <f t="shared" si="96"/>
        <v>1922</v>
      </c>
      <c r="AA86" s="707">
        <f t="shared" si="96"/>
        <v>0</v>
      </c>
      <c r="AB86" s="707">
        <f t="shared" si="96"/>
        <v>0</v>
      </c>
      <c r="AC86" s="707">
        <f t="shared" si="96"/>
        <v>0</v>
      </c>
      <c r="AD86" s="707">
        <f t="shared" si="96"/>
        <v>0</v>
      </c>
      <c r="AE86" s="707">
        <f t="shared" si="96"/>
        <v>1078.673</v>
      </c>
      <c r="AF86" s="707">
        <f t="shared" si="96"/>
        <v>1078.673</v>
      </c>
      <c r="AG86" s="707">
        <f t="shared" si="96"/>
        <v>0</v>
      </c>
      <c r="AH86" s="707">
        <f t="shared" si="96"/>
        <v>0</v>
      </c>
      <c r="AI86" s="707">
        <f t="shared" si="96"/>
        <v>0</v>
      </c>
      <c r="AJ86" s="707">
        <f t="shared" si="96"/>
        <v>0</v>
      </c>
      <c r="AK86" s="707">
        <f t="shared" si="96"/>
        <v>0</v>
      </c>
      <c r="AL86" s="707">
        <f t="shared" si="96"/>
        <v>0</v>
      </c>
      <c r="AM86" s="707">
        <f t="shared" si="96"/>
        <v>1922</v>
      </c>
      <c r="AN86" s="707">
        <f t="shared" si="96"/>
        <v>1922</v>
      </c>
      <c r="AO86" s="707">
        <f t="shared" si="96"/>
        <v>0</v>
      </c>
      <c r="AP86" s="707">
        <f t="shared" si="96"/>
        <v>0</v>
      </c>
      <c r="AQ86" s="707">
        <f t="shared" si="96"/>
        <v>1922</v>
      </c>
      <c r="AR86" s="707">
        <f t="shared" si="96"/>
        <v>1922</v>
      </c>
      <c r="AS86" s="707">
        <f t="shared" si="96"/>
        <v>0</v>
      </c>
      <c r="AT86" s="707">
        <f t="shared" si="96"/>
        <v>0</v>
      </c>
      <c r="AU86" s="707">
        <f t="shared" si="96"/>
        <v>2748</v>
      </c>
      <c r="AV86" s="707">
        <f t="shared" si="96"/>
        <v>2748</v>
      </c>
      <c r="AW86" s="707">
        <f t="shared" si="96"/>
        <v>0</v>
      </c>
      <c r="AX86" s="707">
        <f t="shared" si="96"/>
        <v>0</v>
      </c>
      <c r="AY86" s="707">
        <f t="shared" si="96"/>
        <v>0</v>
      </c>
      <c r="AZ86" s="707">
        <f t="shared" si="96"/>
        <v>2514.5</v>
      </c>
      <c r="BA86" s="707">
        <f t="shared" si="96"/>
        <v>2514.5</v>
      </c>
      <c r="BB86" s="707">
        <f t="shared" si="96"/>
        <v>0</v>
      </c>
      <c r="BC86" s="707">
        <f t="shared" si="96"/>
        <v>0</v>
      </c>
      <c r="BD86" s="707">
        <f t="shared" si="96"/>
        <v>0</v>
      </c>
      <c r="BE86" s="707">
        <f t="shared" si="96"/>
        <v>0</v>
      </c>
      <c r="BF86" s="707">
        <f t="shared" si="96"/>
        <v>0</v>
      </c>
      <c r="BG86" s="707">
        <f t="shared" si="96"/>
        <v>0</v>
      </c>
      <c r="BH86" s="707">
        <f t="shared" si="96"/>
        <v>1050</v>
      </c>
      <c r="BI86" s="585"/>
      <c r="BJ86" s="708"/>
      <c r="BK86" s="667"/>
      <c r="BL86" s="667"/>
      <c r="BM86" s="667"/>
      <c r="BN86" s="591">
        <f t="shared" si="84"/>
        <v>63.640256959314776</v>
      </c>
      <c r="BO86" s="591">
        <f t="shared" si="85"/>
        <v>38.209606986899566</v>
      </c>
      <c r="BP86" s="664"/>
      <c r="BQ86" s="667"/>
      <c r="BR86" s="592"/>
      <c r="BS86" s="504"/>
      <c r="BT86" s="504"/>
      <c r="BU86" s="504"/>
      <c r="BV86" s="504"/>
      <c r="BW86" s="505" t="s">
        <v>644</v>
      </c>
      <c r="BX86" s="505" t="s">
        <v>785</v>
      </c>
      <c r="BY86" s="534">
        <v>1050</v>
      </c>
      <c r="BZ86" s="569">
        <f>(BY86+AR86)/I86</f>
        <v>0.63640256959314778</v>
      </c>
      <c r="CA86" s="535"/>
      <c r="CB86" s="535"/>
      <c r="CC86" s="535"/>
      <c r="CD86" s="535"/>
      <c r="CE86" s="532"/>
      <c r="CF86" s="532"/>
      <c r="CG86" s="532"/>
      <c r="CH86" s="532"/>
      <c r="CI86" s="532"/>
      <c r="CJ86" s="532"/>
      <c r="CK86" s="532"/>
      <c r="CL86" s="532"/>
      <c r="CM86" s="532"/>
      <c r="CN86" s="532"/>
      <c r="CO86" s="532"/>
    </row>
    <row r="87" spans="1:93" s="544" customFormat="1" ht="19.5" customHeight="1">
      <c r="A87" s="618" t="s">
        <v>15</v>
      </c>
      <c r="B87" s="633" t="s">
        <v>842</v>
      </c>
      <c r="C87" s="634" t="s">
        <v>843</v>
      </c>
      <c r="D87" s="634" t="s">
        <v>844</v>
      </c>
      <c r="E87" s="634" t="s">
        <v>689</v>
      </c>
      <c r="F87" s="634" t="s">
        <v>845</v>
      </c>
      <c r="G87" s="701">
        <f>I87+J87+K87</f>
        <v>1620</v>
      </c>
      <c r="H87" s="701">
        <f t="shared" si="93"/>
        <v>1600</v>
      </c>
      <c r="I87" s="704">
        <v>1570</v>
      </c>
      <c r="J87" s="660">
        <v>30</v>
      </c>
      <c r="K87" s="660">
        <v>20</v>
      </c>
      <c r="L87" s="597">
        <v>1600</v>
      </c>
      <c r="M87" s="597">
        <v>1570</v>
      </c>
      <c r="N87" s="637">
        <v>105</v>
      </c>
      <c r="O87" s="637">
        <v>105</v>
      </c>
      <c r="P87" s="702">
        <f t="shared" si="87"/>
        <v>0</v>
      </c>
      <c r="Q87" s="637"/>
      <c r="R87" s="637"/>
      <c r="S87" s="637"/>
      <c r="T87" s="702">
        <f t="shared" si="67"/>
        <v>811</v>
      </c>
      <c r="U87" s="637">
        <v>811</v>
      </c>
      <c r="V87" s="637"/>
      <c r="W87" s="637"/>
      <c r="X87" s="637"/>
      <c r="Y87" s="637"/>
      <c r="Z87" s="637">
        <f t="shared" si="94"/>
        <v>811</v>
      </c>
      <c r="AA87" s="702">
        <f t="shared" si="68"/>
        <v>0</v>
      </c>
      <c r="AB87" s="637"/>
      <c r="AC87" s="637"/>
      <c r="AD87" s="637"/>
      <c r="AE87" s="702">
        <f t="shared" si="69"/>
        <v>0</v>
      </c>
      <c r="AF87" s="703"/>
      <c r="AG87" s="703"/>
      <c r="AH87" s="637"/>
      <c r="AI87" s="702">
        <f t="shared" si="70"/>
        <v>0</v>
      </c>
      <c r="AJ87" s="703">
        <f t="shared" si="91"/>
        <v>0</v>
      </c>
      <c r="AK87" s="637"/>
      <c r="AL87" s="637"/>
      <c r="AM87" s="702">
        <f t="shared" si="71"/>
        <v>811</v>
      </c>
      <c r="AN87" s="703">
        <f t="shared" ref="AN87:AO89" si="97">U87</f>
        <v>811</v>
      </c>
      <c r="AO87" s="703">
        <f t="shared" si="97"/>
        <v>0</v>
      </c>
      <c r="AP87" s="637"/>
      <c r="AQ87" s="701">
        <f t="shared" si="72"/>
        <v>811</v>
      </c>
      <c r="AR87" s="704">
        <v>811</v>
      </c>
      <c r="AS87" s="704"/>
      <c r="AT87" s="704"/>
      <c r="AU87" s="701">
        <f t="shared" si="73"/>
        <v>759</v>
      </c>
      <c r="AV87" s="704">
        <f t="shared" si="92"/>
        <v>759</v>
      </c>
      <c r="AW87" s="704"/>
      <c r="AX87" s="704"/>
      <c r="AY87" s="704"/>
      <c r="AZ87" s="701">
        <f t="shared" si="74"/>
        <v>680.5</v>
      </c>
      <c r="BA87" s="704">
        <f>M87*95%-AQ87</f>
        <v>680.5</v>
      </c>
      <c r="BB87" s="704"/>
      <c r="BC87" s="704"/>
      <c r="BD87" s="704"/>
      <c r="BE87" s="704"/>
      <c r="BF87" s="704"/>
      <c r="BG87" s="704"/>
      <c r="BH87" s="601">
        <v>188</v>
      </c>
      <c r="BI87" s="637"/>
      <c r="BJ87" s="637">
        <f>AQ87-T87</f>
        <v>0</v>
      </c>
      <c r="BK87" s="663">
        <v>2023</v>
      </c>
      <c r="BL87" s="663" t="s">
        <v>653</v>
      </c>
      <c r="BM87" s="663" t="s">
        <v>642</v>
      </c>
      <c r="BN87" s="602">
        <f t="shared" si="84"/>
        <v>63.630573248407643</v>
      </c>
      <c r="BO87" s="602">
        <f t="shared" si="85"/>
        <v>24.769433465085637</v>
      </c>
      <c r="BP87" s="664" t="s">
        <v>837</v>
      </c>
      <c r="BQ87" s="663"/>
      <c r="BR87" s="588"/>
      <c r="BS87" s="505"/>
      <c r="BT87" s="505"/>
      <c r="BU87" s="505"/>
      <c r="BV87" s="505"/>
      <c r="BW87" s="505" t="s">
        <v>644</v>
      </c>
      <c r="BX87" s="505" t="s">
        <v>785</v>
      </c>
      <c r="BY87" s="536">
        <f>I87*$BZ$86</f>
        <v>999.15203426124197</v>
      </c>
      <c r="BZ87" s="542">
        <f>BY87-AR87</f>
        <v>188.15203426124197</v>
      </c>
      <c r="CA87" s="542"/>
      <c r="CB87" s="542"/>
      <c r="CC87" s="542"/>
      <c r="CD87" s="542"/>
      <c r="CE87" s="543"/>
      <c r="CF87" s="543"/>
      <c r="CG87" s="543"/>
      <c r="CH87" s="543"/>
      <c r="CI87" s="543"/>
      <c r="CJ87" s="543"/>
      <c r="CK87" s="543"/>
      <c r="CL87" s="543"/>
      <c r="CM87" s="543"/>
      <c r="CN87" s="543"/>
      <c r="CO87" s="543"/>
    </row>
    <row r="88" spans="1:93" s="544" customFormat="1" ht="25.5">
      <c r="A88" s="618" t="s">
        <v>58</v>
      </c>
      <c r="B88" s="633" t="s">
        <v>846</v>
      </c>
      <c r="C88" s="634" t="s">
        <v>847</v>
      </c>
      <c r="D88" s="634" t="s">
        <v>848</v>
      </c>
      <c r="E88" s="634" t="s">
        <v>689</v>
      </c>
      <c r="F88" s="634" t="s">
        <v>849</v>
      </c>
      <c r="G88" s="704">
        <f>I88+J88+K88</f>
        <v>670</v>
      </c>
      <c r="H88" s="704">
        <f t="shared" si="93"/>
        <v>655.33000000000004</v>
      </c>
      <c r="I88" s="704">
        <v>620</v>
      </c>
      <c r="J88" s="704">
        <v>35.33</v>
      </c>
      <c r="K88" s="704">
        <v>14.67</v>
      </c>
      <c r="L88" s="597">
        <v>655.33000000000004</v>
      </c>
      <c r="M88" s="597">
        <v>620</v>
      </c>
      <c r="N88" s="637">
        <v>165</v>
      </c>
      <c r="O88" s="637">
        <v>165</v>
      </c>
      <c r="P88" s="702">
        <f t="shared" si="87"/>
        <v>0</v>
      </c>
      <c r="Q88" s="637"/>
      <c r="R88" s="637"/>
      <c r="S88" s="637"/>
      <c r="T88" s="702">
        <f t="shared" si="67"/>
        <v>300</v>
      </c>
      <c r="U88" s="637">
        <v>300</v>
      </c>
      <c r="V88" s="637"/>
      <c r="W88" s="637"/>
      <c r="X88" s="637"/>
      <c r="Y88" s="637"/>
      <c r="Z88" s="637">
        <f t="shared" si="94"/>
        <v>300</v>
      </c>
      <c r="AA88" s="702">
        <f t="shared" si="68"/>
        <v>0</v>
      </c>
      <c r="AB88" s="637"/>
      <c r="AC88" s="637"/>
      <c r="AD88" s="637"/>
      <c r="AE88" s="702">
        <f t="shared" si="69"/>
        <v>299.33999999999997</v>
      </c>
      <c r="AF88" s="703">
        <v>299.33999999999997</v>
      </c>
      <c r="AG88" s="703"/>
      <c r="AH88" s="637"/>
      <c r="AI88" s="702">
        <f t="shared" si="70"/>
        <v>0</v>
      </c>
      <c r="AJ88" s="703">
        <f t="shared" si="91"/>
        <v>0</v>
      </c>
      <c r="AK88" s="637"/>
      <c r="AL88" s="637"/>
      <c r="AM88" s="702">
        <f t="shared" si="71"/>
        <v>300</v>
      </c>
      <c r="AN88" s="703">
        <f t="shared" si="97"/>
        <v>300</v>
      </c>
      <c r="AO88" s="703">
        <f t="shared" si="97"/>
        <v>0</v>
      </c>
      <c r="AP88" s="637"/>
      <c r="AQ88" s="701">
        <f t="shared" si="72"/>
        <v>300</v>
      </c>
      <c r="AR88" s="704">
        <v>300</v>
      </c>
      <c r="AS88" s="704"/>
      <c r="AT88" s="704"/>
      <c r="AU88" s="701">
        <f t="shared" si="73"/>
        <v>320</v>
      </c>
      <c r="AV88" s="704">
        <f t="shared" si="92"/>
        <v>320</v>
      </c>
      <c r="AW88" s="704"/>
      <c r="AX88" s="704"/>
      <c r="AY88" s="704"/>
      <c r="AZ88" s="701">
        <f t="shared" si="74"/>
        <v>289</v>
      </c>
      <c r="BA88" s="704">
        <f>M88*95%-AQ88</f>
        <v>289</v>
      </c>
      <c r="BB88" s="704"/>
      <c r="BC88" s="704"/>
      <c r="BD88" s="704"/>
      <c r="BE88" s="704"/>
      <c r="BF88" s="704"/>
      <c r="BG88" s="704"/>
      <c r="BH88" s="601">
        <v>95</v>
      </c>
      <c r="BI88" s="637"/>
      <c r="BJ88" s="637">
        <f>AQ88-T88</f>
        <v>0</v>
      </c>
      <c r="BK88" s="663">
        <v>2023</v>
      </c>
      <c r="BL88" s="663" t="s">
        <v>653</v>
      </c>
      <c r="BM88" s="663" t="s">
        <v>642</v>
      </c>
      <c r="BN88" s="602">
        <f t="shared" si="84"/>
        <v>63.70967741935484</v>
      </c>
      <c r="BO88" s="602">
        <f t="shared" si="85"/>
        <v>29.6875</v>
      </c>
      <c r="BP88" s="664" t="s">
        <v>822</v>
      </c>
      <c r="BQ88" s="663"/>
      <c r="BR88" s="588"/>
      <c r="BS88" s="505"/>
      <c r="BT88" s="505"/>
      <c r="BU88" s="505"/>
      <c r="BV88" s="505"/>
      <c r="BW88" s="505" t="s">
        <v>644</v>
      </c>
      <c r="BX88" s="505" t="s">
        <v>785</v>
      </c>
      <c r="BY88" s="536">
        <f>I88*$BZ$86</f>
        <v>394.56959314775162</v>
      </c>
      <c r="BZ88" s="542">
        <f>BY88-AR88</f>
        <v>94.569593147751618</v>
      </c>
      <c r="CA88" s="542"/>
      <c r="CB88" s="542"/>
      <c r="CC88" s="542"/>
      <c r="CD88" s="542"/>
      <c r="CE88" s="543"/>
      <c r="CF88" s="543"/>
      <c r="CG88" s="543"/>
      <c r="CH88" s="543"/>
      <c r="CI88" s="543"/>
      <c r="CJ88" s="543"/>
      <c r="CK88" s="543"/>
      <c r="CL88" s="543"/>
      <c r="CM88" s="543"/>
      <c r="CN88" s="543"/>
      <c r="CO88" s="543"/>
    </row>
    <row r="89" spans="1:93" s="544" customFormat="1" ht="38.25">
      <c r="A89" s="784" t="s">
        <v>16</v>
      </c>
      <c r="B89" s="785" t="s">
        <v>850</v>
      </c>
      <c r="C89" s="786" t="s">
        <v>851</v>
      </c>
      <c r="D89" s="786" t="s">
        <v>852</v>
      </c>
      <c r="E89" s="786" t="s">
        <v>689</v>
      </c>
      <c r="F89" s="786" t="s">
        <v>853</v>
      </c>
      <c r="G89" s="787">
        <f>I89+J89+K89</f>
        <v>2500</v>
      </c>
      <c r="H89" s="787">
        <f t="shared" si="93"/>
        <v>2500</v>
      </c>
      <c r="I89" s="787">
        <v>2480</v>
      </c>
      <c r="J89" s="787">
        <v>20</v>
      </c>
      <c r="K89" s="787"/>
      <c r="L89" s="788">
        <v>2500</v>
      </c>
      <c r="M89" s="788">
        <v>2480</v>
      </c>
      <c r="N89" s="789">
        <v>918</v>
      </c>
      <c r="O89" s="789">
        <v>918</v>
      </c>
      <c r="P89" s="790">
        <f t="shared" si="87"/>
        <v>0</v>
      </c>
      <c r="Q89" s="789"/>
      <c r="R89" s="789"/>
      <c r="S89" s="789"/>
      <c r="T89" s="790">
        <f t="shared" si="67"/>
        <v>811</v>
      </c>
      <c r="U89" s="789">
        <v>811</v>
      </c>
      <c r="V89" s="789"/>
      <c r="W89" s="789"/>
      <c r="X89" s="789"/>
      <c r="Y89" s="789"/>
      <c r="Z89" s="789">
        <f t="shared" si="94"/>
        <v>811</v>
      </c>
      <c r="AA89" s="790">
        <f t="shared" si="68"/>
        <v>0</v>
      </c>
      <c r="AB89" s="789"/>
      <c r="AC89" s="789"/>
      <c r="AD89" s="789"/>
      <c r="AE89" s="790">
        <f t="shared" si="69"/>
        <v>779.33299999999997</v>
      </c>
      <c r="AF89" s="791">
        <v>779.33299999999997</v>
      </c>
      <c r="AG89" s="791"/>
      <c r="AH89" s="789"/>
      <c r="AI89" s="790">
        <f t="shared" si="70"/>
        <v>0</v>
      </c>
      <c r="AJ89" s="791">
        <f t="shared" si="91"/>
        <v>0</v>
      </c>
      <c r="AK89" s="789"/>
      <c r="AL89" s="789"/>
      <c r="AM89" s="790">
        <f t="shared" si="71"/>
        <v>811</v>
      </c>
      <c r="AN89" s="791">
        <f t="shared" si="97"/>
        <v>811</v>
      </c>
      <c r="AO89" s="791">
        <f t="shared" si="97"/>
        <v>0</v>
      </c>
      <c r="AP89" s="789"/>
      <c r="AQ89" s="792">
        <f t="shared" si="72"/>
        <v>811</v>
      </c>
      <c r="AR89" s="787">
        <v>811</v>
      </c>
      <c r="AS89" s="787"/>
      <c r="AT89" s="787"/>
      <c r="AU89" s="792">
        <f t="shared" si="73"/>
        <v>1669</v>
      </c>
      <c r="AV89" s="787">
        <f t="shared" si="92"/>
        <v>1669</v>
      </c>
      <c r="AW89" s="787"/>
      <c r="AX89" s="787"/>
      <c r="AY89" s="787"/>
      <c r="AZ89" s="792">
        <f t="shared" si="74"/>
        <v>1545</v>
      </c>
      <c r="BA89" s="787">
        <f>M89*95%-AQ89</f>
        <v>1545</v>
      </c>
      <c r="BB89" s="787"/>
      <c r="BC89" s="787"/>
      <c r="BD89" s="787"/>
      <c r="BE89" s="787"/>
      <c r="BF89" s="787"/>
      <c r="BG89" s="787"/>
      <c r="BH89" s="793">
        <v>767</v>
      </c>
      <c r="BI89" s="789"/>
      <c r="BJ89" s="789">
        <f>AQ89-T89</f>
        <v>0</v>
      </c>
      <c r="BK89" s="794">
        <v>2023</v>
      </c>
      <c r="BL89" s="794" t="s">
        <v>653</v>
      </c>
      <c r="BM89" s="794" t="s">
        <v>642</v>
      </c>
      <c r="BN89" s="795">
        <f t="shared" si="84"/>
        <v>63.629032258064512</v>
      </c>
      <c r="BO89" s="795">
        <f t="shared" si="85"/>
        <v>45.955662073097663</v>
      </c>
      <c r="BP89" s="796" t="s">
        <v>784</v>
      </c>
      <c r="BQ89" s="794"/>
      <c r="BR89" s="797"/>
      <c r="BS89" s="505"/>
      <c r="BT89" s="505"/>
      <c r="BU89" s="505"/>
      <c r="BV89" s="505"/>
      <c r="BW89" s="505" t="s">
        <v>644</v>
      </c>
      <c r="BX89" s="505" t="s">
        <v>785</v>
      </c>
      <c r="BY89" s="536">
        <f>I89*$BZ$86</f>
        <v>1578.2783725910065</v>
      </c>
      <c r="BZ89" s="542">
        <f>BY89-AR89</f>
        <v>767.27837259100647</v>
      </c>
      <c r="CA89" s="542"/>
      <c r="CB89" s="542"/>
      <c r="CC89" s="542"/>
      <c r="CD89" s="542"/>
      <c r="CE89" s="543"/>
      <c r="CF89" s="543"/>
      <c r="CG89" s="543"/>
      <c r="CH89" s="543"/>
      <c r="CI89" s="543"/>
      <c r="CJ89" s="543"/>
      <c r="CK89" s="543"/>
      <c r="CL89" s="543"/>
      <c r="CM89" s="543"/>
      <c r="CN89" s="543"/>
      <c r="CO89" s="543"/>
    </row>
  </sheetData>
  <mergeCells count="83">
    <mergeCell ref="A1:B1"/>
    <mergeCell ref="A2:BR2"/>
    <mergeCell ref="A3:BR3"/>
    <mergeCell ref="AC4:BR4"/>
    <mergeCell ref="A5:A8"/>
    <mergeCell ref="B5:B8"/>
    <mergeCell ref="C5:C8"/>
    <mergeCell ref="D5:D8"/>
    <mergeCell ref="E5:E8"/>
    <mergeCell ref="F5:K5"/>
    <mergeCell ref="L5:M5"/>
    <mergeCell ref="AA5:AD5"/>
    <mergeCell ref="X6:X8"/>
    <mergeCell ref="Y6:Y8"/>
    <mergeCell ref="AA6:AA8"/>
    <mergeCell ref="AB6:AD6"/>
    <mergeCell ref="N5:O5"/>
    <mergeCell ref="P5:P8"/>
    <mergeCell ref="U5:U8"/>
    <mergeCell ref="X5:Y5"/>
    <mergeCell ref="Z5:Z8"/>
    <mergeCell ref="O6:O8"/>
    <mergeCell ref="BS5:BS8"/>
    <mergeCell ref="BO5:BO8"/>
    <mergeCell ref="BP5:BP8"/>
    <mergeCell ref="BQ5:BQ8"/>
    <mergeCell ref="BR5:BR8"/>
    <mergeCell ref="AU5:AY5"/>
    <mergeCell ref="AZ5:BD5"/>
    <mergeCell ref="AD7:AD8"/>
    <mergeCell ref="AQ6:AQ8"/>
    <mergeCell ref="AR6:AT8"/>
    <mergeCell ref="AU6:AU8"/>
    <mergeCell ref="AV6:AY6"/>
    <mergeCell ref="AH7:AH8"/>
    <mergeCell ref="AJ7:AJ8"/>
    <mergeCell ref="AE5:AH5"/>
    <mergeCell ref="AI5:AL5"/>
    <mergeCell ref="AM5:AP5"/>
    <mergeCell ref="AQ5:AR5"/>
    <mergeCell ref="AK7:AK8"/>
    <mergeCell ref="AL7:AL8"/>
    <mergeCell ref="AN7:AN8"/>
    <mergeCell ref="F6:F8"/>
    <mergeCell ref="G6:K6"/>
    <mergeCell ref="L6:L8"/>
    <mergeCell ref="M6:M8"/>
    <mergeCell ref="N6:N8"/>
    <mergeCell ref="G7:G8"/>
    <mergeCell ref="H7:J7"/>
    <mergeCell ref="K7:K8"/>
    <mergeCell ref="BK5:BK8"/>
    <mergeCell ref="BL5:BL8"/>
    <mergeCell ref="BM5:BM8"/>
    <mergeCell ref="BN5:BN8"/>
    <mergeCell ref="BE5:BE8"/>
    <mergeCell ref="BF5:BF8"/>
    <mergeCell ref="BG5:BG8"/>
    <mergeCell ref="BI5:BI8"/>
    <mergeCell ref="BJ5:BJ8"/>
    <mergeCell ref="BH5:BH8"/>
    <mergeCell ref="AB7:AB8"/>
    <mergeCell ref="AC7:AC8"/>
    <mergeCell ref="BB7:BB8"/>
    <mergeCell ref="BC7:BC8"/>
    <mergeCell ref="BD7:BD8"/>
    <mergeCell ref="AW7:AW8"/>
    <mergeCell ref="AX7:AX8"/>
    <mergeCell ref="AY7:AY8"/>
    <mergeCell ref="AE6:AE8"/>
    <mergeCell ref="AF6:AH6"/>
    <mergeCell ref="AI6:AI8"/>
    <mergeCell ref="AJ6:AL6"/>
    <mergeCell ref="AM6:AM8"/>
    <mergeCell ref="AN6:AP6"/>
    <mergeCell ref="AF7:AF8"/>
    <mergeCell ref="AG7:AG8"/>
    <mergeCell ref="AO7:AO8"/>
    <mergeCell ref="AP7:AP8"/>
    <mergeCell ref="AV7:AV8"/>
    <mergeCell ref="AZ6:AZ8"/>
    <mergeCell ref="BA6:BD6"/>
    <mergeCell ref="BA7:BA8"/>
  </mergeCells>
  <conditionalFormatting sqref="B31">
    <cfRule type="expression" dxfId="4" priority="31" stopIfTrue="1">
      <formula>+COUNTIF(#REF!,#REF!)&gt;1</formula>
    </cfRule>
  </conditionalFormatting>
  <conditionalFormatting sqref="B32:B44">
    <cfRule type="expression" dxfId="3" priority="30" stopIfTrue="1">
      <formula>+COUNTIF(#REF!,#REF!)&gt;1</formula>
    </cfRule>
  </conditionalFormatting>
  <conditionalFormatting sqref="B54:B57">
    <cfRule type="duplicateValues" dxfId="2" priority="3"/>
  </conditionalFormatting>
  <conditionalFormatting sqref="B58:B60">
    <cfRule type="duplicateValues" dxfId="1" priority="33"/>
  </conditionalFormatting>
  <conditionalFormatting sqref="B53">
    <cfRule type="duplicateValues" dxfId="0" priority="34"/>
  </conditionalFormatting>
  <printOptions horizontalCentered="1"/>
  <pageMargins left="0.2" right="0.2" top="0.25" bottom="0.25" header="0.05" footer="0.3"/>
  <pageSetup paperSize="9" scale="65" orientation="landscape" verticalDpi="0"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
  <sheetViews>
    <sheetView workbookViewId="0"/>
  </sheetViews>
  <sheetFormatPr defaultRowHeight="1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2022</vt:lpstr>
      <vt:lpstr>VĐT 03-2-23</vt:lpstr>
      <vt:lpstr>VSN 03-2-2023</vt:lpstr>
      <vt:lpstr>foxz</vt:lpstr>
      <vt:lpstr>TH tiêu chí</vt:lpstr>
      <vt:lpstr>TH vốn</vt:lpstr>
      <vt:lpstr>NTM năm 2023</vt:lpstr>
      <vt:lpstr>Sheet3</vt:lpstr>
      <vt:lpstr>NTM 2024</vt:lpstr>
      <vt:lpstr>NTM nâng cao</vt:lpstr>
      <vt:lpstr>Bản NTM</vt:lpstr>
      <vt:lpstr>huyện NTM</vt:lpstr>
      <vt:lpstr>Vốn SN </vt:lpstr>
      <vt:lpstr>Vốn ĐT</vt:lpstr>
      <vt:lpstr>'2022'!Print_Area</vt:lpstr>
      <vt:lpstr>'VĐT 03-2-23'!Print_Area</vt:lpstr>
      <vt:lpstr>'2022'!Print_Titles</vt:lpstr>
      <vt:lpstr>'Bản NTM'!Print_Titles</vt:lpstr>
      <vt:lpstr>'huyện NTM'!Print_Titles</vt:lpstr>
      <vt:lpstr>'NTM 2024'!Print_Titles</vt:lpstr>
      <vt:lpstr>'NTM năm 2023'!Print_Titles</vt:lpstr>
      <vt:lpstr>'NTM nâng cao'!Print_Titles</vt:lpstr>
      <vt:lpstr>'TH tiêu chí'!Print_Titles</vt:lpstr>
      <vt:lpstr>'TH vốn'!Print_Titles</vt:lpstr>
      <vt:lpstr>'VĐT 03-2-23'!Print_Titles</vt:lpstr>
      <vt:lpstr>'Vốn ĐT'!Print_Titles</vt:lpstr>
      <vt:lpstr>'Vốn SN '!Print_Titles</vt:lpstr>
      <vt:lpstr>'VSN 03-2-2023'!Print_Titles</vt:lpstr>
    </vt:vector>
  </TitlesOfParts>
  <Company>Thị Trấn Tam Đường - Tam Đường- Lai Châu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Cop.</dc:creator>
  <cp:lastModifiedBy>MT HOAHONG</cp:lastModifiedBy>
  <cp:lastPrinted>2024-02-20T03:30:33Z</cp:lastPrinted>
  <dcterms:created xsi:type="dcterms:W3CDTF">2022-02-08T02:19:34Z</dcterms:created>
  <dcterms:modified xsi:type="dcterms:W3CDTF">2024-02-21T03:44:02Z</dcterms:modified>
</cp:coreProperties>
</file>